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Profile" sheetId="2" state="visible" r:id="rId2"/>
    <sheet name="Inputs" sheetId="3" state="visible" r:id="rId3"/>
    <sheet name="Assumptions" sheetId="4" state="visible" r:id="rId4"/>
    <sheet name="Calculator" sheetId="5" state="visible" r:id="rId5"/>
    <sheet name="Sensitivity" sheetId="6" state="visible" r:id="rId6"/>
    <sheet name="Methodology" sheetId="7" state="visible" r:id="rId7"/>
    <sheet name="Demo_Scenarios" sheetId="8" state="visible" r:id="rId8"/>
  </sheets>
  <definedNames>
    <definedName name="ASSUMPTIONS_AUTOMOTIVE">'Assumptions'!$D$5:$F$13</definedName>
    <definedName name="ASSUMPTIONS_PHARMA">'Assumptions'!$D$14:$F$22</definedName>
    <definedName name="ASSUMPTIONS_FINANCE">'Assumptions'!$D$23:$F$31</definedName>
    <definedName name="ASSUMPTIONS_REALESTATE">'Assumptions'!$D$32:$F$40</definedName>
    <definedName name="ASSUMPTIONS_SUPPLYCHAIN">'Assumptions'!$D$41:$F$49</definedName>
    <definedName name="ASSUMPTIONS_AIOT">'Assumptions'!$D$50:$F$58</definedName>
    <definedName name="ASSUMPTIONS_GOVERNMENT">'Assumptions'!$D$59:$F$67</definedName>
    <definedName name="ASSUMPTIONS_CUSTOM">'Assumptions'!$D$68:$F$76</definedName>
    <definedName name="PROFILE_INDUSTRY">Profile!$B$5</definedName>
    <definedName name="PROFILE_SCENARIO">Profile!$B$6</definedName>
    <definedName name="TOTAL_ANNUAL_SAVINGS">Calculator!$D$12</definedName>
    <definedName name="_xlnm.Print_Area" localSheetId="0">'Cover'!$A$1:$H$45</definedName>
    <definedName name="_xlnm.Print_Area" localSheetId="4">'Calculator'!$A$1:$H$54</definedName>
    <definedName name="_xlnm.Print_Area" localSheetId="6">'Methodology'!$A$1:$D$16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$&quot;#,##0.00"/>
    <numFmt numFmtId="165" formatCode="&quot;$&quot;#,##0"/>
    <numFmt numFmtId="166" formatCode="0.0"/>
    <numFmt numFmtId="167" formatCode="0.0%"/>
  </numFmts>
  <fonts count="26">
    <font>
      <name val="Calibri"/>
      <family val="2"/>
      <color theme="1"/>
      <sz val="11"/>
      <scheme val="minor"/>
    </font>
    <font>
      <name val="Arial"/>
      <b val="1"/>
      <color rgb="00000000"/>
      <sz val="22"/>
    </font>
    <font>
      <name val="Arial"/>
      <b val="1"/>
      <color rgb="00000000"/>
      <sz val="14"/>
    </font>
    <font>
      <name val="Arial"/>
      <b val="1"/>
      <color rgb="00000000"/>
      <sz val="18"/>
    </font>
    <font>
      <name val="Arial"/>
      <i val="1"/>
      <color rgb="00666666"/>
      <sz val="11"/>
    </font>
    <font>
      <name val="Arial"/>
      <b val="1"/>
      <color rgb="00000000"/>
      <sz val="12"/>
    </font>
    <font>
      <name val="Arial"/>
      <color rgb="00000000"/>
      <sz val="11"/>
    </font>
    <font>
      <name val="Arial"/>
      <b val="1"/>
      <color rgb="00D62598"/>
      <sz val="12"/>
    </font>
    <font>
      <name val="Arial"/>
      <i val="1"/>
      <color rgb="00D62598"/>
      <sz val="9"/>
    </font>
    <font>
      <name val="Arial"/>
      <color rgb="00000000"/>
      <sz val="10"/>
    </font>
    <font>
      <name val="Arial"/>
      <color rgb="001A1A1A"/>
      <sz val="10"/>
    </font>
    <font>
      <name val="Arial"/>
      <b val="1"/>
      <color rgb="00000000"/>
      <sz val="10"/>
    </font>
    <font>
      <name val="Arial"/>
      <i val="1"/>
      <color rgb="00D62598"/>
      <sz val="8"/>
    </font>
    <font>
      <name val="Arial"/>
      <color rgb="00000000"/>
      <sz val="9"/>
    </font>
    <font>
      <name val="Arial"/>
      <color rgb="00666666"/>
      <sz val="9"/>
    </font>
    <font>
      <name val="Arial"/>
      <i val="1"/>
      <color rgb="00000000"/>
      <sz val="8"/>
    </font>
    <font>
      <name val="Arial"/>
      <color rgb="0055951B"/>
      <sz val="10"/>
    </font>
    <font>
      <name val="Arial"/>
      <b val="1"/>
      <color rgb="00000000"/>
      <sz val="11"/>
    </font>
    <font>
      <name val="Arial"/>
      <b val="1"/>
      <color rgb="0055951B"/>
      <sz val="12"/>
    </font>
    <font>
      <name val="Arial"/>
      <b val="1"/>
      <color rgb="0055951B"/>
      <sz val="11"/>
    </font>
    <font>
      <name val="Arial"/>
      <b val="1"/>
      <color rgb="0055951B"/>
      <sz val="16"/>
    </font>
    <font>
      <name val="Arial"/>
      <i val="1"/>
      <color rgb="00D62598"/>
      <sz val="7"/>
    </font>
    <font>
      <name val="Arial"/>
      <b val="1"/>
      <color rgb="0055951B"/>
      <sz val="10"/>
    </font>
    <font>
      <name val="Arial"/>
      <b val="1"/>
      <color rgb="00000000"/>
      <sz val="9"/>
    </font>
    <font>
      <name val="Arial"/>
      <i val="1"/>
      <color rgb="00000000"/>
      <sz val="9"/>
    </font>
    <font>
      <name val="Arial"/>
      <b val="1"/>
      <color rgb="00D62598"/>
      <sz val="10"/>
    </font>
  </fonts>
  <fills count="7">
    <fill>
      <patternFill/>
    </fill>
    <fill>
      <patternFill patternType="gray125"/>
    </fill>
    <fill>
      <patternFill patternType="solid">
        <fgColor rgb="00F7F4EF"/>
      </patternFill>
    </fill>
    <fill>
      <patternFill patternType="solid">
        <fgColor rgb="00F1C400"/>
      </patternFill>
    </fill>
    <fill>
      <patternFill patternType="solid">
        <fgColor rgb="00FFF6D0"/>
      </patternFill>
    </fill>
    <fill>
      <patternFill patternType="solid">
        <fgColor rgb="00E8F6C8"/>
      </patternFill>
    </fill>
    <fill>
      <patternFill patternType="solid">
        <fgColor rgb="00F2F2F2"/>
      </patternFill>
    </fill>
  </fills>
  <borders count="6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/>
      <diagonal/>
    </border>
    <border>
      <left/>
      <right style="thin">
        <color rgb="00D9D9D9"/>
      </right>
      <top style="thin">
        <color rgb="00D9D9D9"/>
      </top>
      <bottom/>
      <diagonal/>
    </border>
    <border>
      <left/>
      <right/>
      <top style="thin">
        <color rgb="00D9D9D9"/>
      </top>
      <bottom style="thin">
        <color rgb="00D9D9D9"/>
      </bottom>
      <diagonal/>
    </border>
    <border>
      <left/>
      <right style="thin">
        <color rgb="00D9D9D9"/>
      </right>
      <top style="thin">
        <color rgb="00D9D9D9"/>
      </top>
      <bottom style="thin">
        <color rgb="00D9D9D9"/>
      </bottom>
      <diagonal/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right" vertical="center"/>
    </xf>
    <xf numFmtId="0" fontId="0" fillId="2" borderId="0" pivotButton="0" quotePrefix="0" xfId="0"/>
    <xf numFmtId="0" fontId="3" fillId="2" borderId="0" pivotButton="0" quotePrefix="0" xfId="0"/>
    <xf numFmtId="0" fontId="4" fillId="2" borderId="0" pivotButton="0" quotePrefix="0" xfId="0"/>
    <xf numFmtId="0" fontId="0" fillId="2" borderId="0" applyAlignment="1" pivotButton="0" quotePrefix="0" xfId="0">
      <alignment vertical="top" wrapText="1"/>
    </xf>
    <xf numFmtId="0" fontId="5" fillId="3" borderId="0" pivotButton="0" quotePrefix="0" xfId="0"/>
    <xf numFmtId="0" fontId="0" fillId="3" borderId="0" pivotButton="0" quotePrefix="0" xfId="0"/>
    <xf numFmtId="0" fontId="6" fillId="2" borderId="0" pivotButton="0" quotePrefix="0" xfId="0"/>
    <xf numFmtId="0" fontId="7" fillId="2" borderId="0" pivotButton="0" quotePrefix="0" xfId="0"/>
    <xf numFmtId="0" fontId="8" fillId="2" borderId="0" applyAlignment="1" pivotButton="0" quotePrefix="0" xfId="0">
      <alignment vertical="top" wrapText="1"/>
    </xf>
    <xf numFmtId="0" fontId="9" fillId="2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4" borderId="1" applyProtection="1" pivotButton="0" quotePrefix="0" xfId="0">
      <protection locked="0" hidden="0"/>
    </xf>
    <xf numFmtId="3" fontId="10" fillId="4" borderId="1" applyProtection="1" pivotButton="0" quotePrefix="0" xfId="0">
      <protection locked="0" hidden="0"/>
    </xf>
    <xf numFmtId="0" fontId="9" fillId="5" borderId="1" pivotButton="0" quotePrefix="0" xfId="0"/>
    <xf numFmtId="164" fontId="10" fillId="4" borderId="1" applyProtection="1" pivotButton="0" quotePrefix="0" xfId="0">
      <protection locked="0" hidden="0"/>
    </xf>
    <xf numFmtId="0" fontId="11" fillId="0" borderId="0" pivotButton="0" quotePrefix="0" xfId="0"/>
    <xf numFmtId="0" fontId="8" fillId="0" borderId="0" applyAlignment="1" pivotButton="0" quotePrefix="0" xfId="0">
      <alignment wrapText="1"/>
    </xf>
    <xf numFmtId="165" fontId="10" fillId="4" borderId="1" applyProtection="1" pivotButton="0" quotePrefix="0" xfId="0">
      <protection locked="0" hidden="0"/>
    </xf>
    <xf numFmtId="166" fontId="10" fillId="4" borderId="1" applyProtection="1" pivotButton="0" quotePrefix="0" xfId="0">
      <protection locked="0" hidden="0"/>
    </xf>
    <xf numFmtId="167" fontId="10" fillId="4" borderId="1" applyProtection="1" pivotButton="0" quotePrefix="0" xfId="0">
      <protection locked="0" hidden="0"/>
    </xf>
    <xf numFmtId="10" fontId="10" fillId="4" borderId="1" applyProtection="1" pivotButton="0" quotePrefix="0" xfId="0">
      <protection locked="0" hidden="0"/>
    </xf>
    <xf numFmtId="1" fontId="10" fillId="4" borderId="1" applyProtection="1" pivotButton="0" quotePrefix="0" xfId="0">
      <protection locked="0" hidden="0"/>
    </xf>
    <xf numFmtId="9" fontId="10" fillId="4" borderId="1" applyProtection="1" pivotButton="0" quotePrefix="0" xfId="0">
      <protection locked="0" hidden="0"/>
    </xf>
    <xf numFmtId="0" fontId="12" fillId="0" borderId="0" applyAlignment="1" pivotButton="0" quotePrefix="0" xfId="0">
      <alignment wrapText="1"/>
    </xf>
    <xf numFmtId="0" fontId="11" fillId="3" borderId="0" pivotButton="0" quotePrefix="0" xfId="0"/>
    <xf numFmtId="0" fontId="13" fillId="0" borderId="0" pivotButton="0" quotePrefix="0" xfId="0"/>
    <xf numFmtId="0" fontId="14" fillId="0" borderId="0" pivotButton="0" quotePrefix="0" xfId="0"/>
    <xf numFmtId="9" fontId="9" fillId="4" borderId="1" applyProtection="1" pivotButton="0" quotePrefix="0" xfId="0">
      <protection locked="0" hidden="0"/>
    </xf>
    <xf numFmtId="0" fontId="15" fillId="0" borderId="0" pivotButton="0" quotePrefix="0" xfId="0"/>
    <xf numFmtId="0" fontId="0" fillId="0" borderId="4" pivotButton="0" quotePrefix="0" xfId="0"/>
    <xf numFmtId="0" fontId="0" fillId="0" borderId="5" pivotButton="0" quotePrefix="0" xfId="0"/>
    <xf numFmtId="0" fontId="11" fillId="6" borderId="0" pivotButton="0" quotePrefix="0" xfId="0"/>
    <xf numFmtId="165" fontId="9" fillId="5" borderId="1" pivotButton="0" quotePrefix="0" xfId="0"/>
    <xf numFmtId="167" fontId="9" fillId="5" borderId="1" pivotButton="0" quotePrefix="0" xfId="0"/>
    <xf numFmtId="165" fontId="16" fillId="0" borderId="0" pivotButton="0" quotePrefix="0" xfId="0"/>
    <xf numFmtId="165" fontId="0" fillId="0" borderId="0" pivotButton="0" quotePrefix="0" xfId="0"/>
    <xf numFmtId="167" fontId="0" fillId="0" borderId="0" pivotButton="0" quotePrefix="0" xfId="0"/>
    <xf numFmtId="0" fontId="17" fillId="0" borderId="0" pivotButton="0" quotePrefix="0" xfId="0"/>
    <xf numFmtId="165" fontId="18" fillId="0" borderId="0" pivotButton="0" quotePrefix="0" xfId="0"/>
    <xf numFmtId="2" fontId="0" fillId="0" borderId="0" pivotButton="0" quotePrefix="0" xfId="0"/>
    <xf numFmtId="10" fontId="0" fillId="0" borderId="0" pivotButton="0" quotePrefix="0" xfId="0"/>
    <xf numFmtId="165" fontId="19" fillId="0" borderId="0" pivotButton="0" quotePrefix="0" xfId="0"/>
    <xf numFmtId="166" fontId="0" fillId="0" borderId="0" pivotButton="0" quotePrefix="0" xfId="0"/>
    <xf numFmtId="0" fontId="2" fillId="0" borderId="0" pivotButton="0" quotePrefix="0" xfId="0"/>
    <xf numFmtId="165" fontId="20" fillId="0" borderId="0" pivotButton="0" quotePrefix="0" xfId="0"/>
    <xf numFmtId="0" fontId="21" fillId="0" borderId="0" applyAlignment="1" pivotButton="0" quotePrefix="0" xfId="0">
      <alignment wrapText="1"/>
    </xf>
    <xf numFmtId="165" fontId="22" fillId="0" borderId="0" pivotButton="0" quotePrefix="0" xfId="0"/>
    <xf numFmtId="0" fontId="23" fillId="6" borderId="0" pivotButton="0" quotePrefix="0" xfId="0"/>
    <xf numFmtId="0" fontId="9" fillId="5" borderId="1" applyProtection="1" pivotButton="0" quotePrefix="0" xfId="0">
      <protection locked="0" hidden="0"/>
    </xf>
    <xf numFmtId="0" fontId="8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24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25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  <xf numFmtId="3" fontId="13" fillId="0" borderId="0" pivotButton="0" quotePrefix="0" xfId="0"/>
    <xf numFmtId="4" fontId="13" fillId="0" borderId="0" pivotButton="0" quotePrefix="0" xfId="0"/>
    <xf numFmtId="1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Before vs After Cost by Category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'Calculator'!B5</f>
            </strRef>
          </tx>
          <spPr>
            <a:ln>
              <a:prstDash val="solid"/>
            </a:ln>
          </spPr>
          <cat>
            <numRef>
              <f>'Calculator'!$A$6:$A$11</f>
            </numRef>
          </cat>
          <val>
            <numRef>
              <f>'Calculator'!$B$6:$B$11</f>
            </numRef>
          </val>
        </ser>
        <ser>
          <idx val="1"/>
          <order val="1"/>
          <tx>
            <strRef>
              <f>'Calculator'!E5</f>
            </strRef>
          </tx>
          <spPr>
            <a:ln>
              <a:prstDash val="solid"/>
            </a:ln>
          </spPr>
          <cat>
            <numRef>
              <f>'Calculator'!$A$6:$A$11</f>
            </numRef>
          </cat>
          <val>
            <numRef>
              <f>'Calculator'!$E$6:$E$11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Cost ($)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Cumulative Net Benefit (Years 1–5)</a:t>
            </a:r>
          </a:p>
        </rich>
      </tx>
    </title>
    <plotArea>
      <lineChart>
        <grouping val="standard"/>
        <ser>
          <idx val="0"/>
          <order val="0"/>
          <tx>
            <strRef>
              <f>'Calculator'!E25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'Calculator'!$A$26:$A$30</f>
            </numRef>
          </cat>
          <val>
            <numRef>
              <f>'Calculator'!$E$26:$E$30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Cumulative Net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Savings Composition by Category</a:t>
            </a:r>
          </a:p>
        </rich>
      </tx>
    </title>
    <plotArea>
      <pieChart>
        <varyColors val="1"/>
        <ser>
          <idx val="0"/>
          <order val="0"/>
          <tx>
            <strRef>
              <f>'Calculator'!I14</f>
            </strRef>
          </tx>
          <spPr>
            <a:ln>
              <a:prstDash val="solid"/>
            </a:ln>
          </spPr>
          <cat>
            <numRef>
              <f>'Calculator'!$H$15:$H$20</f>
            </numRef>
          </cat>
          <val>
            <numRef>
              <f>'Calculator'!$I$15:$I$20</f>
            </numRef>
          </val>
        </ser>
        <dLbls>
          <showVal val="0"/>
          <showCatName val="0"/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Conservative vs Base vs Optimistic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'Sensitivity'!B5</f>
            </strRef>
          </tx>
          <spPr>
            <a:ln>
              <a:prstDash val="solid"/>
            </a:ln>
          </spPr>
          <cat>
            <numRef>
              <f>'Sensitivity'!$A$6:$A$8</f>
            </numRef>
          </cat>
          <val>
            <numRef>
              <f>'Sensitivity'!$B$6:$B$8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Annual Cost Savings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PraSaga</author>
  </authors>
  <commentList>
    <comment ref="B5" authorId="0" shapeId="0">
      <text>
        <t>Match the volume type relevant to your industry</t>
      </text>
    </comment>
    <comment ref="A30" authorId="0" shapeId="0">
      <text>
        <t>Leave blank to see savings only. Fill in to see ROI %, payback, and NPV.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4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55</row>
      <rowOff>0</rowOff>
    </from>
    <ext cx="6480000" cy="36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55</row>
      <rowOff>0</rowOff>
    </from>
    <ext cx="5400000" cy="288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0</col>
      <colOff>0</colOff>
      <row>71</row>
      <rowOff>0</rowOff>
    </from>
    <ext cx="4320000" cy="36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3</row>
      <rowOff>0</rowOff>
    </from>
    <ext cx="432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F1C400"/>
    <outlinePr summaryBelow="1" summaryRight="1"/>
    <pageSetUpPr/>
  </sheetPr>
  <dimension ref="A1:H4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0" customHeight="1">
      <c r="A1" s="1" t="inlineStr">
        <is>
          <t>SagaChain</t>
        </is>
      </c>
      <c r="E1" s="2" t="inlineStr">
        <is>
          <t>PraSaga Foundation</t>
        </is>
      </c>
    </row>
    <row r="2" ht="30" customHeight="1"/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4" t="inlineStr">
        <is>
          <t>SagaChain Cost Savings &amp; Efficiency Calculator</t>
        </is>
      </c>
    </row>
    <row r="5">
      <c r="A5" s="5" t="inlineStr">
        <is>
          <t>Powered by SagaPSA · Canonical Class Trees · Non-Bypassable Governance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6" t="inlineStr">
        <is>
          <t>This workbook lets enterprise prospects and government agencies plug in their own operational numbers and instantly see estimated annual cost savings, efficiency gains, working-capital impact, and multi-year ROI from adopting SagaChain Programmable Smart Assets (SagaPSA), canonical class trees, non-bypassable governance, and real-time provenance.</t>
        </is>
      </c>
    </row>
    <row r="8"/>
    <row r="9"/>
    <row r="10">
      <c r="A10" s="3" t="n"/>
      <c r="B10" s="3" t="n"/>
      <c r="C10" s="3" t="n"/>
      <c r="D10" s="3" t="n"/>
      <c r="E10" s="3" t="n"/>
      <c r="F10" s="3" t="n"/>
      <c r="G10" s="3" t="n"/>
      <c r="H10" s="3" t="n"/>
    </row>
    <row r="11">
      <c r="A11" s="7" t="inlineStr">
        <is>
          <t>How to use</t>
        </is>
      </c>
      <c r="B11" s="8" t="n"/>
      <c r="C11" s="8" t="n"/>
      <c r="D11" s="8" t="n"/>
      <c r="E11" s="8" t="n"/>
      <c r="F11" s="8" t="n"/>
      <c r="G11" s="8" t="n"/>
      <c r="H11" s="8" t="n"/>
    </row>
    <row r="12">
      <c r="A12" s="9" t="inlineStr">
        <is>
          <t>1. Select your industry on the Profile sheet</t>
        </is>
      </c>
      <c r="B12" s="3" t="n"/>
      <c r="C12" s="3" t="n"/>
      <c r="D12" s="3" t="n"/>
      <c r="E12" s="3" t="n"/>
      <c r="F12" s="3" t="n"/>
      <c r="G12" s="3" t="n"/>
      <c r="H12" s="3" t="n"/>
    </row>
    <row r="13">
      <c r="A13" s="9" t="inlineStr">
        <is>
          <t>2. Enter your current operational costs and metrics on the Inputs sheet</t>
        </is>
      </c>
      <c r="B13" s="3" t="n"/>
      <c r="C13" s="3" t="n"/>
      <c r="D13" s="3" t="n"/>
      <c r="E13" s="3" t="n"/>
      <c r="F13" s="3" t="n"/>
      <c r="G13" s="3" t="n"/>
      <c r="H13" s="3" t="n"/>
    </row>
    <row r="14">
      <c r="A14" s="9" t="inlineStr">
        <is>
          <t>3. Review and optionally adjust assumptions on the Assumptions sheet</t>
        </is>
      </c>
      <c r="B14" s="3" t="n"/>
      <c r="C14" s="3" t="n"/>
      <c r="D14" s="3" t="n"/>
      <c r="E14" s="3" t="n"/>
      <c r="F14" s="3" t="n"/>
      <c r="G14" s="3" t="n"/>
      <c r="H14" s="3" t="n"/>
    </row>
    <row r="15">
      <c r="A15" s="9" t="inlineStr">
        <is>
          <t>4. See savings, efficiency gains, and ROI on the Calculator sheet</t>
        </is>
      </c>
      <c r="B15" s="3" t="n"/>
      <c r="C15" s="3" t="n"/>
      <c r="D15" s="3" t="n"/>
      <c r="E15" s="3" t="n"/>
      <c r="F15" s="3" t="n"/>
      <c r="G15" s="3" t="n"/>
      <c r="H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</row>
    <row r="17">
      <c r="A17" s="10" t="inlineStr">
        <is>
          <t>Disclaimer</t>
        </is>
      </c>
      <c r="B17" s="3" t="n"/>
      <c r="C17" s="3" t="n"/>
      <c r="D17" s="3" t="n"/>
      <c r="E17" s="3" t="n"/>
      <c r="F17" s="3" t="n"/>
      <c r="G17" s="3" t="n"/>
      <c r="H17" s="3" t="n"/>
    </row>
    <row r="18">
      <c r="A18" s="11" t="inlineStr">
        <is>
          <t>Estimates only. Actual results depend on implementation scope, data quality, integration complexity, and organizational change management. This calculator is not a quote, contract, or guarantee. Percentages are derived from PraSaga pilot models, internal analyses, and published industry benchmarks; they should be refined with prospect-specific data before use in financial planning.</t>
        </is>
      </c>
      <c r="B18" s="3" t="n"/>
      <c r="C18" s="3" t="n"/>
      <c r="D18" s="3" t="n"/>
      <c r="E18" s="3" t="n"/>
      <c r="F18" s="3" t="n"/>
      <c r="G18" s="3" t="n"/>
      <c r="H18" s="3" t="n"/>
    </row>
    <row r="19"/>
    <row r="20"/>
    <row r="21"/>
    <row r="22"/>
    <row r="23">
      <c r="A23" s="3" t="n"/>
      <c r="B23" s="3" t="n"/>
      <c r="C23" s="3" t="n"/>
      <c r="D23" s="3" t="n"/>
      <c r="E23" s="3" t="n"/>
      <c r="F23" s="3" t="n"/>
      <c r="G23" s="3" t="n"/>
      <c r="H23" s="3" t="n"/>
    </row>
    <row r="24">
      <c r="A24" s="12" t="inlineStr">
        <is>
          <t>Version: 1.0</t>
        </is>
      </c>
      <c r="B24" s="3" t="n"/>
      <c r="C24" s="3" t="n"/>
      <c r="D24" s="3" t="n"/>
      <c r="E24" s="3" t="n"/>
      <c r="F24" s="3" t="n"/>
      <c r="G24" s="3" t="n"/>
      <c r="H24" s="3" t="n"/>
    </row>
    <row r="25">
      <c r="A25" s="12" t="inlineStr">
        <is>
          <t>Generated: 2026-08-03</t>
        </is>
      </c>
      <c r="B25" s="3" t="n"/>
      <c r="C25" s="3" t="n"/>
      <c r="D25" s="3" t="n"/>
      <c r="E25" s="3" t="n"/>
      <c r="F25" s="3" t="n"/>
      <c r="G25" s="3" t="n"/>
      <c r="H25" s="3" t="n"/>
    </row>
    <row r="26">
      <c r="A26" s="12" t="inlineStr">
        <is>
          <t>Contact: michael@prasaga.com</t>
        </is>
      </c>
      <c r="B26" s="3" t="n"/>
      <c r="C26" s="3" t="n"/>
      <c r="D26" s="3" t="n"/>
      <c r="E26" s="3" t="n"/>
      <c r="F26" s="3" t="n"/>
      <c r="G26" s="3" t="n"/>
      <c r="H26" s="3" t="n"/>
    </row>
    <row r="27">
      <c r="A27" s="12" t="inlineStr">
        <is>
          <t>Booking: https://prasaga.com</t>
        </is>
      </c>
      <c r="B27" s="3" t="n"/>
      <c r="C27" s="3" t="n"/>
      <c r="D27" s="3" t="n"/>
      <c r="E27" s="3" t="n"/>
      <c r="F27" s="3" t="n"/>
      <c r="G27" s="3" t="n"/>
      <c r="H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</row>
    <row r="29">
      <c r="A29" s="7" t="inlineStr">
        <is>
          <t>Demo data</t>
        </is>
      </c>
      <c r="B29" s="8" t="n"/>
      <c r="C29" s="8" t="n"/>
      <c r="D29" s="8" t="n"/>
      <c r="E29" s="8" t="n"/>
      <c r="F29" s="8" t="n"/>
      <c r="G29" s="8" t="n"/>
      <c r="H29" s="8" t="n"/>
    </row>
    <row r="30">
      <c r="A30" s="6" t="inlineStr">
        <is>
          <t>Need a 5-minute pass? Use SagaChain_ROI_QuickLook.xlsx / .html (top-of-head numbers). Profile and Inputs here are pre-loaded with Demo Scenario A (Automotive / Base). See the Demo_Scenarios sheet for Pharma and Finance sample packs. Clear or overwrite Inputs to model a prospect. Sensitivity compares Conservative / Base / Optimistic side by side.</t>
        </is>
      </c>
    </row>
    <row r="31"/>
    <row r="32"/>
    <row r="33">
      <c r="A33" s="3" t="n"/>
      <c r="B33" s="3" t="n"/>
      <c r="C33" s="3" t="n"/>
      <c r="D33" s="3" t="n"/>
      <c r="E33" s="3" t="n"/>
      <c r="F33" s="3" t="n"/>
      <c r="G33" s="3" t="n"/>
      <c r="H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13">
    <mergeCell ref="A12:H12"/>
    <mergeCell ref="A4:H4"/>
    <mergeCell ref="A1:D2"/>
    <mergeCell ref="A15:H15"/>
    <mergeCell ref="A29:H29"/>
    <mergeCell ref="A13:H13"/>
    <mergeCell ref="A11:H11"/>
    <mergeCell ref="A14:H14"/>
    <mergeCell ref="A5:H5"/>
    <mergeCell ref="E1:H2"/>
    <mergeCell ref="A30:H32"/>
    <mergeCell ref="A18:H22"/>
    <mergeCell ref="A7:H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  <col width="18" customWidth="1" min="3" max="3"/>
    <col width="16" customWidth="1" min="4" max="4"/>
    <col width="16" customWidth="1" min="5" max="5"/>
  </cols>
  <sheetData>
    <row r="1">
      <c r="A1" s="7" t="inlineStr">
        <is>
          <t>Industry Selector &amp; Profile</t>
        </is>
      </c>
      <c r="B1" s="8" t="n"/>
      <c r="C1" s="8" t="n"/>
      <c r="D1" s="8" t="n"/>
    </row>
    <row r="2">
      <c r="A2" s="13" t="inlineStr">
        <is>
          <t>Yellow cells are editable inputs. Industry + Scenario drive Assumptions lookups.</t>
        </is>
      </c>
    </row>
    <row r="4">
      <c r="A4" s="14" t="inlineStr">
        <is>
          <t>Company / Organization Name</t>
        </is>
      </c>
      <c r="B4" s="15" t="inlineStr">
        <is>
          <t>Apex Tier 2 Automotive (example)</t>
        </is>
      </c>
    </row>
    <row r="5">
      <c r="A5" s="14" t="inlineStr">
        <is>
          <t>Industry</t>
        </is>
      </c>
      <c r="B5" s="15" t="inlineStr">
        <is>
          <t>Automotive / GS1 EPCIS 2.0</t>
        </is>
      </c>
    </row>
    <row r="6">
      <c r="A6" s="14" t="inlineStr">
        <is>
          <t>Scenario</t>
        </is>
      </c>
      <c r="B6" s="15" t="inlineStr">
        <is>
          <t>Base</t>
        </is>
      </c>
    </row>
    <row r="7">
      <c r="A7" s="14" t="inlineStr">
        <is>
          <t>Annual relevant volume</t>
        </is>
      </c>
      <c r="B7" s="16" t="n">
        <v>85000</v>
      </c>
      <c r="C7" s="17">
        <f>IF(OR(B5="Automotive / GS1 EPCIS 2.0",B5="General Supply Chain / Logistics"),"shipments / assets",IF(B5="Pharma / DSCSA + Pricing Transparency","serialization events",IF(B5="Finance / Payments (SWIFT-style)","payment messages",IF(B5="Real Estate / Tokenization","transactions / closings",IF(B5="AIoT / Critical Infrastructure","actuation / telemetry events",IF(B5="Government / Public Sector","claims / disbursements / filings","units"))))))</f>
        <v/>
      </c>
    </row>
    <row r="8">
      <c r="A8" s="14" t="inlineStr">
        <is>
          <t>Average value per unit ($)</t>
        </is>
      </c>
      <c r="B8" s="18" t="n">
        <v>1200</v>
      </c>
    </row>
    <row r="9">
      <c r="A9" s="14" t="inlineStr">
        <is>
          <t>Number of counterparties / suppliers / agencies</t>
        </is>
      </c>
      <c r="B9" s="16" t="n">
        <v>34</v>
      </c>
    </row>
    <row r="10">
      <c r="A10" s="14" t="inlineStr">
        <is>
          <t>Currency</t>
        </is>
      </c>
      <c r="B10" s="15" t="inlineStr">
        <is>
          <t>USD</t>
        </is>
      </c>
    </row>
    <row r="12">
      <c r="A12" s="19" t="inlineStr">
        <is>
          <t>Custom industry note</t>
        </is>
      </c>
    </row>
    <row r="13">
      <c r="A13" s="20" t="inlineStr">
        <is>
          <t>If Industry = "Custom", Assumptions default to General Supply Chain values. All assumption percentage cells remain editable — override freely for your vertical.</t>
        </is>
      </c>
    </row>
    <row r="14"/>
    <row r="15"/>
  </sheetData>
  <mergeCells count="2">
    <mergeCell ref="A1:D1"/>
    <mergeCell ref="A13:D15"/>
  </mergeCells>
  <dataValidations count="3">
    <dataValidation sqref="B5" showDropDown="0" showInputMessage="0" showErrorMessage="0" allowBlank="0" errorTitle="Invalid industry" error="Select an industry from the list" type="list">
      <formula1>"Automotive / GS1 EPCIS 2.0,Pharma / DSCSA + Pricing Transparency,Finance / Payments (SWIFT-style),Real Estate / Tokenization,General Supply Chain / Logistics,AIoT / Critical Infrastructure,Government / Public Sector,Custom"</formula1>
    </dataValidation>
    <dataValidation sqref="B6" showDropDown="0" showInputMessage="0" showErrorMessage="0" allowBlank="0" type="list">
      <formula1>"Conservative,Base,Optimistic"</formula1>
    </dataValidation>
    <dataValidation sqref="B10" showDropDown="0" showInputMessage="0" showErrorMessage="0" allowBlank="0" type="list">
      <formula1>"USD,EUR,GBP"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8" customWidth="1" min="1" max="1"/>
    <col width="16" customWidth="1" min="2" max="2"/>
    <col width="14" customWidth="1" min="3" max="3"/>
    <col width="40" customWidth="1" min="4" max="4"/>
  </cols>
  <sheetData>
    <row r="1">
      <c r="A1" s="7" t="inlineStr">
        <is>
          <t>Current-State Inputs (all yellow = editable)</t>
        </is>
      </c>
      <c r="B1" s="8" t="n"/>
      <c r="C1" s="8" t="n"/>
      <c r="D1" s="8" t="n"/>
    </row>
    <row r="2">
      <c r="A2" s="13" t="inlineStr">
        <is>
          <t>No formulas on this sheet — pure data entry. Leave Implementation blank to see savings only.</t>
        </is>
      </c>
    </row>
    <row r="4">
      <c r="A4" s="7" t="inlineStr">
        <is>
          <t>Section A — Volume &amp; Scale</t>
        </is>
      </c>
      <c r="B4" s="8" t="n"/>
      <c r="C4" s="8" t="n"/>
    </row>
    <row r="5">
      <c r="A5" t="inlineStr">
        <is>
          <t>Annual transactions / shipments / assets</t>
        </is>
      </c>
      <c r="B5" s="16" t="n">
        <v>85000</v>
      </c>
      <c r="C5" s="17">
        <f>Profile!C7</f>
        <v/>
      </c>
    </row>
    <row r="6">
      <c r="A6" t="inlineStr">
        <is>
          <t>Average value per transaction ($)</t>
        </is>
      </c>
      <c r="B6" s="18" t="n">
        <v>1200</v>
      </c>
    </row>
    <row r="7">
      <c r="A7" t="inlineStr">
        <is>
          <t>Annual relevant revenue or spend base ($)</t>
        </is>
      </c>
      <c r="B7" s="21" t="n">
        <v>102000000</v>
      </c>
    </row>
    <row r="9">
      <c r="A9" s="7" t="inlineStr">
        <is>
          <t>Section B — Current Annual Costs ($)</t>
        </is>
      </c>
      <c r="B9" s="8" t="n"/>
      <c r="C9" s="8" t="n"/>
    </row>
    <row r="10">
      <c r="A10" t="inlineStr">
        <is>
          <t>Intermediary / clearing / 3PL / broker / escrow fees</t>
        </is>
      </c>
      <c r="B10" s="21" t="n">
        <v>3200000</v>
      </c>
    </row>
    <row r="11">
      <c r="A11" t="inlineStr">
        <is>
          <t>Reconciliation, exception-handling, and claims labor</t>
        </is>
      </c>
      <c r="B11" s="21" t="n">
        <v>1800000</v>
      </c>
    </row>
    <row r="12">
      <c r="A12" t="inlineStr">
        <is>
          <t>Compliance, audit, regulatory reporting &amp; attestation</t>
        </is>
      </c>
      <c r="B12" s="21" t="n">
        <v>950000</v>
      </c>
    </row>
    <row r="13">
      <c r="A13" t="inlineStr">
        <is>
          <t>Fraud, counterfeit, loss, chargeback, write-off</t>
        </is>
      </c>
      <c r="B13" s="21" t="n">
        <v>420000</v>
      </c>
    </row>
    <row r="14">
      <c r="A14" t="inlineStr">
        <is>
          <t>Data error / master-data / silo integration costs</t>
        </is>
      </c>
      <c r="B14" s="21" t="n">
        <v>680000</v>
      </c>
    </row>
    <row r="15">
      <c r="A15" t="inlineStr">
        <is>
          <t>Inventory carrying or working-capital cost tied to cycle time</t>
        </is>
      </c>
      <c r="B15" s="21" t="n">
        <v>2100000</v>
      </c>
    </row>
    <row r="17">
      <c r="A17" s="7" t="inlineStr">
        <is>
          <t>Section C — Current Efficiency Metrics</t>
        </is>
      </c>
      <c r="B17" s="8" t="n"/>
      <c r="C17" s="8" t="n"/>
    </row>
    <row r="18">
      <c r="A18" t="inlineStr">
        <is>
          <t>Average settlement / order-to-cash / ship-to-settle cycle (days)</t>
        </is>
      </c>
      <c r="B18" s="22" t="n">
        <v>18</v>
      </c>
    </row>
    <row r="19">
      <c r="A19" t="inlineStr">
        <is>
          <t>Manual process percentage</t>
        </is>
      </c>
      <c r="B19" s="23" t="n">
        <v>0.62</v>
      </c>
    </row>
    <row r="20">
      <c r="A20" t="inlineStr">
        <is>
          <t>Error / exception rate</t>
        </is>
      </c>
      <c r="B20" s="24" t="n">
        <v>0.042</v>
      </c>
    </row>
    <row r="21">
      <c r="A21" t="inlineStr">
        <is>
          <t>Average cost per error / exception event ($)</t>
        </is>
      </c>
      <c r="B21" s="21" t="n">
        <v>1400</v>
      </c>
    </row>
    <row r="22">
      <c r="A22" t="inlineStr">
        <is>
          <t>Days of inventory or cash-conversion-cycle component</t>
        </is>
      </c>
      <c r="B22" s="22" t="n">
        <v>18</v>
      </c>
    </row>
    <row r="23">
      <c r="A23" t="inlineStr">
        <is>
          <t>Annual flow subject to cycle-time delay ($)</t>
        </is>
      </c>
      <c r="B23" s="21" t="n">
        <v>28000000</v>
      </c>
    </row>
    <row r="24">
      <c r="A24" t="inlineStr">
        <is>
          <t>Cost of capital / discount rate (for working-capital calc)</t>
        </is>
      </c>
      <c r="B24" s="23" t="n">
        <v>0.1</v>
      </c>
    </row>
    <row r="26">
      <c r="A26" s="7" t="inlineStr">
        <is>
          <t>Section D — Labor Costing (FTE equivalent output)</t>
        </is>
      </c>
      <c r="B26" s="8" t="n"/>
      <c r="C26" s="8" t="n"/>
    </row>
    <row r="27">
      <c r="A27" t="inlineStr">
        <is>
          <t>Number of FTEs performing reconciliation / compliance / exception work</t>
        </is>
      </c>
      <c r="B27" s="25" t="n">
        <v>12</v>
      </c>
    </row>
    <row r="28">
      <c r="A28" t="inlineStr">
        <is>
          <t>Fully-loaded annual cost per FTE ($)</t>
        </is>
      </c>
      <c r="B28" s="21" t="n">
        <v>95000</v>
      </c>
    </row>
    <row r="30">
      <c r="A30" s="7" t="inlineStr">
        <is>
          <t>Section E — Implementation Cost (optional — enables ROI / payback / NPV)</t>
        </is>
      </c>
      <c r="B30" s="8" t="n"/>
      <c r="C30" s="8" t="n"/>
    </row>
    <row r="31">
      <c r="A31" t="inlineStr">
        <is>
          <t>Estimated one-time SagaChain implementation cost</t>
        </is>
      </c>
      <c r="B31" s="21" t="n">
        <v>800000</v>
      </c>
    </row>
    <row r="32">
      <c r="A32" t="inlineStr">
        <is>
          <t>Estimated Year 1 annual run cost (licensing, support, governance)</t>
        </is>
      </c>
      <c r="B32" s="21" t="n">
        <v>180000</v>
      </c>
    </row>
    <row r="33">
      <c r="A33" t="inlineStr">
        <is>
          <t>Estimated Year 2+ annual run cost</t>
        </is>
      </c>
      <c r="B33" s="21" t="n">
        <v>140000</v>
      </c>
    </row>
    <row r="34">
      <c r="A34" t="inlineStr">
        <is>
          <t>NPV discount rate</t>
        </is>
      </c>
      <c r="B34" s="23" t="n">
        <v>0.1</v>
      </c>
    </row>
    <row r="36">
      <c r="A36" s="7" t="inlineStr">
        <is>
          <t>Section F — Savings Ramp Overrides</t>
        </is>
      </c>
      <c r="B36" s="8" t="n"/>
      <c r="C36" s="8" t="n"/>
    </row>
    <row r="37">
      <c r="A37" t="inlineStr">
        <is>
          <t>Year 1 ramp % of full annual savings</t>
        </is>
      </c>
      <c r="B37" s="26" t="n">
        <v>0.6</v>
      </c>
    </row>
    <row r="38">
      <c r="A38" t="inlineStr">
        <is>
          <t>Year 2 ramp % of full annual savings</t>
        </is>
      </c>
      <c r="B38" s="26" t="n">
        <v>0.9</v>
      </c>
    </row>
  </sheetData>
  <mergeCells count="7">
    <mergeCell ref="A1:D1"/>
    <mergeCell ref="A36:C36"/>
    <mergeCell ref="A17:C17"/>
    <mergeCell ref="A9:C9"/>
    <mergeCell ref="A30:C30"/>
    <mergeCell ref="A4:C4"/>
    <mergeCell ref="A26:C26"/>
  </mergeCell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48" customWidth="1" min="3" max="3"/>
    <col width="14" customWidth="1" min="4" max="4"/>
    <col width="12" customWidth="1" min="5" max="5"/>
    <col width="12" customWidth="1" min="6" max="6"/>
    <col width="55" customWidth="1" min="7" max="7"/>
    <col width="28" customWidth="1" min="8" max="8"/>
  </cols>
  <sheetData>
    <row r="1">
      <c r="A1" s="7" t="inlineStr">
        <is>
          <t>Assumptions — Reduction % by Industry &amp; Scenario</t>
        </is>
      </c>
      <c r="B1" s="8" t="n"/>
      <c r="C1" s="8" t="n"/>
      <c r="D1" s="8" t="n"/>
      <c r="E1" s="8" t="n"/>
      <c r="F1" s="8" t="n"/>
      <c r="G1" s="8" t="n"/>
    </row>
    <row r="2" ht="48" customHeight="1">
      <c r="A2" s="27" t="inlineStr">
        <is>
          <t>Reduction percentages derived from PraSaga pilot models and internal analyses (Automotive Pilot, DSCSA mapping, SWIFT PoC patterns) and published industry benchmarks. They reflect removal of multi-party reconciliation, intermediary hops, and manual attestation that canonical class trees + non-bypassable governance eliminate or collapse. Override freely. AIoT rows are model-based estimates (limited third-party benchmarks as of 2026-07). Always calibrate with prospect data before use in financial planning.</t>
        </is>
      </c>
    </row>
    <row r="4">
      <c r="A4" s="28" t="inlineStr">
        <is>
          <t>Industry</t>
        </is>
      </c>
      <c r="B4" s="28" t="inlineStr">
        <is>
          <t>CatKey</t>
        </is>
      </c>
      <c r="C4" s="28" t="inlineStr">
        <is>
          <t>Category</t>
        </is>
      </c>
      <c r="D4" s="28" t="inlineStr">
        <is>
          <t>Conservative</t>
        </is>
      </c>
      <c r="E4" s="28" t="inlineStr">
        <is>
          <t>Base</t>
        </is>
      </c>
      <c r="F4" s="28" t="inlineStr">
        <is>
          <t>Optimistic</t>
        </is>
      </c>
      <c r="G4" s="28" t="inlineStr">
        <is>
          <t>Notes</t>
        </is>
      </c>
      <c r="H4" s="28" t="inlineStr">
        <is>
          <t>LookupKey</t>
        </is>
      </c>
    </row>
    <row r="5">
      <c r="A5" s="29" t="inlineStr">
        <is>
          <t>Automotive / GS1 EPCIS 2.0</t>
        </is>
      </c>
      <c r="B5" s="30" t="inlineStr">
        <is>
          <t>intermediary</t>
        </is>
      </c>
      <c r="C5" s="29" t="inlineStr">
        <is>
          <t>Intermediary / 3PL / broker fees</t>
        </is>
      </c>
      <c r="D5" s="31" t="n">
        <v>0.25</v>
      </c>
      <c r="E5" s="31" t="n">
        <v>0.4</v>
      </c>
      <c r="F5" s="31" t="n">
        <v>0.55</v>
      </c>
      <c r="G5" s="32" t="inlineStr">
        <is>
          <t>PraSaga pilot models + industry benchmarks.</t>
        </is>
      </c>
      <c r="H5" t="inlineStr">
        <is>
          <t>Automotive / GS1 EPCIS 2.0|intermediary</t>
        </is>
      </c>
    </row>
    <row r="6">
      <c r="A6" s="29" t="inlineStr">
        <is>
          <t>Automotive / GS1 EPCIS 2.0</t>
        </is>
      </c>
      <c r="B6" s="30" t="inlineStr">
        <is>
          <t>reconciliation</t>
        </is>
      </c>
      <c r="C6" s="29" t="inlineStr">
        <is>
          <t>Reconciliation &amp; exception labor</t>
        </is>
      </c>
      <c r="D6" s="31" t="n">
        <v>0.4</v>
      </c>
      <c r="E6" s="31" t="n">
        <v>0.6</v>
      </c>
      <c r="F6" s="31" t="n">
        <v>0.75</v>
      </c>
      <c r="G6" s="32" t="inlineStr"/>
      <c r="H6" t="inlineStr">
        <is>
          <t>Automotive / GS1 EPCIS 2.0|reconciliation</t>
        </is>
      </c>
    </row>
    <row r="7">
      <c r="A7" s="29" t="inlineStr">
        <is>
          <t>Automotive / GS1 EPCIS 2.0</t>
        </is>
      </c>
      <c r="B7" s="30" t="inlineStr">
        <is>
          <t>compliance</t>
        </is>
      </c>
      <c r="C7" s="29" t="inlineStr">
        <is>
          <t>Compliance / audit / regulatory</t>
        </is>
      </c>
      <c r="D7" s="31" t="n">
        <v>0.3</v>
      </c>
      <c r="E7" s="31" t="n">
        <v>0.45</v>
      </c>
      <c r="F7" s="31" t="n">
        <v>0.6</v>
      </c>
      <c r="G7" s="32" t="inlineStr"/>
      <c r="H7" t="inlineStr">
        <is>
          <t>Automotive / GS1 EPCIS 2.0|compliance</t>
        </is>
      </c>
    </row>
    <row r="8">
      <c r="A8" s="29" t="inlineStr">
        <is>
          <t>Automotive / GS1 EPCIS 2.0</t>
        </is>
      </c>
      <c r="B8" s="30" t="inlineStr">
        <is>
          <t>fraud</t>
        </is>
      </c>
      <c r="C8" s="29" t="inlineStr">
        <is>
          <t>Fraud / counterfeit / warranty leakage</t>
        </is>
      </c>
      <c r="D8" s="31" t="n">
        <v>0.35</v>
      </c>
      <c r="E8" s="31" t="n">
        <v>0.55</v>
      </c>
      <c r="F8" s="31" t="n">
        <v>0.7</v>
      </c>
      <c r="G8" s="32" t="inlineStr"/>
      <c r="H8" t="inlineStr">
        <is>
          <t>Automotive / GS1 EPCIS 2.0|fraud</t>
        </is>
      </c>
    </row>
    <row r="9">
      <c r="A9" s="29" t="inlineStr">
        <is>
          <t>Automotive / GS1 EPCIS 2.0</t>
        </is>
      </c>
      <c r="B9" s="30" t="inlineStr">
        <is>
          <t>data_error</t>
        </is>
      </c>
      <c r="C9" s="29" t="inlineStr">
        <is>
          <t>Data error / master-data / silo costs</t>
        </is>
      </c>
      <c r="D9" s="31" t="n">
        <v>0.4</v>
      </c>
      <c r="E9" s="31" t="n">
        <v>0.55</v>
      </c>
      <c r="F9" s="31" t="n">
        <v>0.7</v>
      </c>
      <c r="G9" s="32" t="inlineStr"/>
      <c r="H9" t="inlineStr">
        <is>
          <t>Automotive / GS1 EPCIS 2.0|data_error</t>
        </is>
      </c>
    </row>
    <row r="10">
      <c r="A10" s="29" t="inlineStr">
        <is>
          <t>Automotive / GS1 EPCIS 2.0</t>
        </is>
      </c>
      <c r="B10" s="30" t="inlineStr">
        <is>
          <t>inventory_wc</t>
        </is>
      </c>
      <c r="C10" s="29" t="inlineStr">
        <is>
          <t>Inventory / working-capital carrying</t>
        </is>
      </c>
      <c r="D10" s="31" t="n">
        <v>0.15</v>
      </c>
      <c r="E10" s="31" t="n">
        <v>0.25</v>
      </c>
      <c r="F10" s="31" t="n">
        <v>0.4</v>
      </c>
      <c r="G10" s="32" t="inlineStr"/>
      <c r="H10" t="inlineStr">
        <is>
          <t>Automotive / GS1 EPCIS 2.0|inventory_wc</t>
        </is>
      </c>
    </row>
    <row r="11">
      <c r="A11" s="29" t="inlineStr">
        <is>
          <t>Automotive / GS1 EPCIS 2.0</t>
        </is>
      </c>
      <c r="B11" s="30" t="inlineStr">
        <is>
          <t>cycle_time</t>
        </is>
      </c>
      <c r="C11" s="29" t="inlineStr">
        <is>
          <t>Settlement / cycle time compression</t>
        </is>
      </c>
      <c r="D11" s="31" t="n">
        <v>0.5</v>
      </c>
      <c r="E11" s="31" t="n">
        <v>0.7</v>
      </c>
      <c r="F11" s="31" t="n">
        <v>0.85</v>
      </c>
      <c r="G11" s="32" t="inlineStr"/>
      <c r="H11" t="inlineStr">
        <is>
          <t>Automotive / GS1 EPCIS 2.0|cycle_time</t>
        </is>
      </c>
    </row>
    <row r="12">
      <c r="A12" s="29" t="inlineStr">
        <is>
          <t>Automotive / GS1 EPCIS 2.0</t>
        </is>
      </c>
      <c r="B12" s="30" t="inlineStr">
        <is>
          <t>error_rate</t>
        </is>
      </c>
      <c r="C12" s="29" t="inlineStr">
        <is>
          <t>Error / exception rate reduction</t>
        </is>
      </c>
      <c r="D12" s="31" t="n">
        <v>0.45</v>
      </c>
      <c r="E12" s="31" t="n">
        <v>0.65</v>
      </c>
      <c r="F12" s="31" t="n">
        <v>0.8</v>
      </c>
      <c r="G12" s="32" t="inlineStr"/>
      <c r="H12" t="inlineStr">
        <is>
          <t>Automotive / GS1 EPCIS 2.0|error_rate</t>
        </is>
      </c>
    </row>
    <row r="13">
      <c r="A13" s="29" t="inlineStr">
        <is>
          <t>Automotive / GS1 EPCIS 2.0</t>
        </is>
      </c>
      <c r="B13" s="30" t="inlineStr">
        <is>
          <t>manual_process</t>
        </is>
      </c>
      <c r="C13" s="29" t="inlineStr">
        <is>
          <t>Manual process reduction</t>
        </is>
      </c>
      <c r="D13" s="31" t="n">
        <v>0.4</v>
      </c>
      <c r="E13" s="31" t="n">
        <v>0.6</v>
      </c>
      <c r="F13" s="31" t="n">
        <v>0.75</v>
      </c>
      <c r="G13" s="32" t="inlineStr"/>
      <c r="H13" t="inlineStr">
        <is>
          <t>Automotive / GS1 EPCIS 2.0|manual_process</t>
        </is>
      </c>
    </row>
    <row r="14">
      <c r="A14" s="29" t="inlineStr">
        <is>
          <t>Pharma / DSCSA + Pricing Transparency</t>
        </is>
      </c>
      <c r="B14" s="30" t="inlineStr">
        <is>
          <t>intermediary</t>
        </is>
      </c>
      <c r="C14" s="29" t="inlineStr">
        <is>
          <t>Intermediary / distributor fees</t>
        </is>
      </c>
      <c r="D14" s="31" t="n">
        <v>0.2</v>
      </c>
      <c r="E14" s="31" t="n">
        <v>0.35</v>
      </c>
      <c r="F14" s="31" t="n">
        <v>0.5</v>
      </c>
      <c r="G14" s="32" t="inlineStr">
        <is>
          <t>Fraud/counterfeit informed by FDA DSCSA 2023 pilots &amp; WHO estimates.</t>
        </is>
      </c>
      <c r="H14" t="inlineStr">
        <is>
          <t>Pharma / DSCSA + Pricing Transparency|intermediary</t>
        </is>
      </c>
    </row>
    <row r="15">
      <c r="A15" s="29" t="inlineStr">
        <is>
          <t>Pharma / DSCSA + Pricing Transparency</t>
        </is>
      </c>
      <c r="B15" s="30" t="inlineStr">
        <is>
          <t>reconciliation</t>
        </is>
      </c>
      <c r="C15" s="29" t="inlineStr">
        <is>
          <t>Reconciliation &amp; exception labor</t>
        </is>
      </c>
      <c r="D15" s="31" t="n">
        <v>0.45</v>
      </c>
      <c r="E15" s="31" t="n">
        <v>0.65</v>
      </c>
      <c r="F15" s="31" t="n">
        <v>0.8</v>
      </c>
      <c r="G15" s="32" t="inlineStr"/>
      <c r="H15" t="inlineStr">
        <is>
          <t>Pharma / DSCSA + Pricing Transparency|reconciliation</t>
        </is>
      </c>
    </row>
    <row r="16">
      <c r="A16" s="29" t="inlineStr">
        <is>
          <t>Pharma / DSCSA + Pricing Transparency</t>
        </is>
      </c>
      <c r="B16" s="30" t="inlineStr">
        <is>
          <t>compliance</t>
        </is>
      </c>
      <c r="C16" s="29" t="inlineStr">
        <is>
          <t>Compliance / audit / DSCSA attestation</t>
        </is>
      </c>
      <c r="D16" s="31" t="n">
        <v>0.4</v>
      </c>
      <c r="E16" s="31" t="n">
        <v>0.6</v>
      </c>
      <c r="F16" s="31" t="n">
        <v>0.75</v>
      </c>
      <c r="G16" s="32" t="inlineStr"/>
      <c r="H16" t="inlineStr">
        <is>
          <t>Pharma / DSCSA + Pricing Transparency|compliance</t>
        </is>
      </c>
    </row>
    <row r="17">
      <c r="A17" s="29" t="inlineStr">
        <is>
          <t>Pharma / DSCSA + Pricing Transparency</t>
        </is>
      </c>
      <c r="B17" s="30" t="inlineStr">
        <is>
          <t>fraud</t>
        </is>
      </c>
      <c r="C17" s="29" t="inlineStr">
        <is>
          <t>Fraud / counterfeit / diversion</t>
        </is>
      </c>
      <c r="D17" s="31" t="n">
        <v>0.5</v>
      </c>
      <c r="E17" s="31" t="n">
        <v>0.7</v>
      </c>
      <c r="F17" s="31" t="n">
        <v>0.85</v>
      </c>
      <c r="G17" s="32" t="inlineStr"/>
      <c r="H17" t="inlineStr">
        <is>
          <t>Pharma / DSCSA + Pricing Transparency|fraud</t>
        </is>
      </c>
    </row>
    <row r="18">
      <c r="A18" s="29" t="inlineStr">
        <is>
          <t>Pharma / DSCSA + Pricing Transparency</t>
        </is>
      </c>
      <c r="B18" s="30" t="inlineStr">
        <is>
          <t>data_error</t>
        </is>
      </c>
      <c r="C18" s="29" t="inlineStr">
        <is>
          <t>Data error / serialization silo costs</t>
        </is>
      </c>
      <c r="D18" s="31" t="n">
        <v>0.45</v>
      </c>
      <c r="E18" s="31" t="n">
        <v>0.65</v>
      </c>
      <c r="F18" s="31" t="n">
        <v>0.8</v>
      </c>
      <c r="G18" s="32" t="inlineStr"/>
      <c r="H18" t="inlineStr">
        <is>
          <t>Pharma / DSCSA + Pricing Transparency|data_error</t>
        </is>
      </c>
    </row>
    <row r="19">
      <c r="A19" s="29" t="inlineStr">
        <is>
          <t>Pharma / DSCSA + Pricing Transparency</t>
        </is>
      </c>
      <c r="B19" s="30" t="inlineStr">
        <is>
          <t>inventory_wc</t>
        </is>
      </c>
      <c r="C19" s="29" t="inlineStr">
        <is>
          <t>Inventory / safety-stock carrying</t>
        </is>
      </c>
      <c r="D19" s="31" t="n">
        <v>0.2</v>
      </c>
      <c r="E19" s="31" t="n">
        <v>0.35</v>
      </c>
      <c r="F19" s="31" t="n">
        <v>0.5</v>
      </c>
      <c r="G19" s="32" t="inlineStr"/>
      <c r="H19" t="inlineStr">
        <is>
          <t>Pharma / DSCSA + Pricing Transparency|inventory_wc</t>
        </is>
      </c>
    </row>
    <row r="20">
      <c r="A20" s="29" t="inlineStr">
        <is>
          <t>Pharma / DSCSA + Pricing Transparency</t>
        </is>
      </c>
      <c r="B20" s="30" t="inlineStr">
        <is>
          <t>cycle_time</t>
        </is>
      </c>
      <c r="C20" s="29" t="inlineStr">
        <is>
          <t>Settlement / verification cycle time</t>
        </is>
      </c>
      <c r="D20" s="31" t="n">
        <v>0.6</v>
      </c>
      <c r="E20" s="31" t="n">
        <v>0.8</v>
      </c>
      <c r="F20" s="31" t="n">
        <v>0.9</v>
      </c>
      <c r="G20" s="32" t="inlineStr"/>
      <c r="H20" t="inlineStr">
        <is>
          <t>Pharma / DSCSA + Pricing Transparency|cycle_time</t>
        </is>
      </c>
    </row>
    <row r="21">
      <c r="A21" s="29" t="inlineStr">
        <is>
          <t>Pharma / DSCSA + Pricing Transparency</t>
        </is>
      </c>
      <c r="B21" s="30" t="inlineStr">
        <is>
          <t>error_rate</t>
        </is>
      </c>
      <c r="C21" s="29" t="inlineStr">
        <is>
          <t>Error / exception rate reduction</t>
        </is>
      </c>
      <c r="D21" s="31" t="n">
        <v>0.5</v>
      </c>
      <c r="E21" s="31" t="n">
        <v>0.7</v>
      </c>
      <c r="F21" s="31" t="n">
        <v>0.85</v>
      </c>
      <c r="G21" s="32" t="inlineStr"/>
      <c r="H21" t="inlineStr">
        <is>
          <t>Pharma / DSCSA + Pricing Transparency|error_rate</t>
        </is>
      </c>
    </row>
    <row r="22">
      <c r="A22" s="29" t="inlineStr">
        <is>
          <t>Pharma / DSCSA + Pricing Transparency</t>
        </is>
      </c>
      <c r="B22" s="30" t="inlineStr">
        <is>
          <t>manual_process</t>
        </is>
      </c>
      <c r="C22" s="29" t="inlineStr">
        <is>
          <t>Manual process reduction</t>
        </is>
      </c>
      <c r="D22" s="31" t="n">
        <v>0.45</v>
      </c>
      <c r="E22" s="31" t="n">
        <v>0.65</v>
      </c>
      <c r="F22" s="31" t="n">
        <v>0.8</v>
      </c>
      <c r="G22" s="32" t="inlineStr"/>
      <c r="H22" t="inlineStr">
        <is>
          <t>Pharma / DSCSA + Pricing Transparency|manual_process</t>
        </is>
      </c>
    </row>
    <row r="23">
      <c r="A23" s="29" t="inlineStr">
        <is>
          <t>Finance / Payments (SWIFT-style)</t>
        </is>
      </c>
      <c r="B23" s="30" t="inlineStr">
        <is>
          <t>intermediary</t>
        </is>
      </c>
      <c r="C23" s="29" t="inlineStr">
        <is>
          <t>Intermediary / correspondent / clearing fees</t>
        </is>
      </c>
      <c r="D23" s="31" t="n">
        <v>0.4</v>
      </c>
      <c r="E23" s="31" t="n">
        <v>0.6</v>
      </c>
      <c r="F23" s="31" t="n">
        <v>0.8</v>
      </c>
      <c r="G23" s="32" t="inlineStr">
        <is>
          <t>Settlement compression reflects T+2 → near real-time; Broadridge/DTCC studies.</t>
        </is>
      </c>
      <c r="H23" t="inlineStr">
        <is>
          <t>Finance / Payments (SWIFT-style)|intermediary</t>
        </is>
      </c>
    </row>
    <row r="24">
      <c r="A24" s="29" t="inlineStr">
        <is>
          <t>Finance / Payments (SWIFT-style)</t>
        </is>
      </c>
      <c r="B24" s="30" t="inlineStr">
        <is>
          <t>reconciliation</t>
        </is>
      </c>
      <c r="C24" s="29" t="inlineStr">
        <is>
          <t>Reconciliation &amp; exception labor</t>
        </is>
      </c>
      <c r="D24" s="31" t="n">
        <v>0.5</v>
      </c>
      <c r="E24" s="31" t="n">
        <v>0.7</v>
      </c>
      <c r="F24" s="31" t="n">
        <v>0.85</v>
      </c>
      <c r="G24" s="32" t="inlineStr"/>
      <c r="H24" t="inlineStr">
        <is>
          <t>Finance / Payments (SWIFT-style)|reconciliation</t>
        </is>
      </c>
    </row>
    <row r="25">
      <c r="A25" s="29" t="inlineStr">
        <is>
          <t>Finance / Payments (SWIFT-style)</t>
        </is>
      </c>
      <c r="B25" s="30" t="inlineStr">
        <is>
          <t>compliance</t>
        </is>
      </c>
      <c r="C25" s="29" t="inlineStr">
        <is>
          <t>Compliance / KYC / AML / audit</t>
        </is>
      </c>
      <c r="D25" s="31" t="n">
        <v>0.3</v>
      </c>
      <c r="E25" s="31" t="n">
        <v>0.5</v>
      </c>
      <c r="F25" s="31" t="n">
        <v>0.65</v>
      </c>
      <c r="G25" s="32" t="inlineStr"/>
      <c r="H25" t="inlineStr">
        <is>
          <t>Finance / Payments (SWIFT-style)|compliance</t>
        </is>
      </c>
    </row>
    <row r="26">
      <c r="A26" s="29" t="inlineStr">
        <is>
          <t>Finance / Payments (SWIFT-style)</t>
        </is>
      </c>
      <c r="B26" s="30" t="inlineStr">
        <is>
          <t>fraud</t>
        </is>
      </c>
      <c r="C26" s="29" t="inlineStr">
        <is>
          <t>Fraud / chargeback / loss</t>
        </is>
      </c>
      <c r="D26" s="31" t="n">
        <v>0.4</v>
      </c>
      <c r="E26" s="31" t="n">
        <v>0.6</v>
      </c>
      <c r="F26" s="31" t="n">
        <v>0.75</v>
      </c>
      <c r="G26" s="32" t="inlineStr"/>
      <c r="H26" t="inlineStr">
        <is>
          <t>Finance / Payments (SWIFT-style)|fraud</t>
        </is>
      </c>
    </row>
    <row r="27">
      <c r="A27" s="29" t="inlineStr">
        <is>
          <t>Finance / Payments (SWIFT-style)</t>
        </is>
      </c>
      <c r="B27" s="30" t="inlineStr">
        <is>
          <t>data_error</t>
        </is>
      </c>
      <c r="C27" s="29" t="inlineStr">
        <is>
          <t>Data error / nostro-vostro / silo costs</t>
        </is>
      </c>
      <c r="D27" s="31" t="n">
        <v>0.45</v>
      </c>
      <c r="E27" s="31" t="n">
        <v>0.65</v>
      </c>
      <c r="F27" s="31" t="n">
        <v>0.8</v>
      </c>
      <c r="G27" s="32" t="inlineStr"/>
      <c r="H27" t="inlineStr">
        <is>
          <t>Finance / Payments (SWIFT-style)|data_error</t>
        </is>
      </c>
    </row>
    <row r="28">
      <c r="A28" s="29" t="inlineStr">
        <is>
          <t>Finance / Payments (SWIFT-style)</t>
        </is>
      </c>
      <c r="B28" s="30" t="inlineStr">
        <is>
          <t>inventory_wc</t>
        </is>
      </c>
      <c r="C28" s="29" t="inlineStr">
        <is>
          <t>Working-capital / liquidity trapped</t>
        </is>
      </c>
      <c r="D28" s="31" t="n">
        <v>0.25</v>
      </c>
      <c r="E28" s="31" t="n">
        <v>0.4</v>
      </c>
      <c r="F28" s="31" t="n">
        <v>0.6</v>
      </c>
      <c r="G28" s="32" t="inlineStr"/>
      <c r="H28" t="inlineStr">
        <is>
          <t>Finance / Payments (SWIFT-style)|inventory_wc</t>
        </is>
      </c>
    </row>
    <row r="29">
      <c r="A29" s="29" t="inlineStr">
        <is>
          <t>Finance / Payments (SWIFT-style)</t>
        </is>
      </c>
      <c r="B29" s="30" t="inlineStr">
        <is>
          <t>cycle_time</t>
        </is>
      </c>
      <c r="C29" s="29" t="inlineStr">
        <is>
          <t>Settlement time compression</t>
        </is>
      </c>
      <c r="D29" s="31" t="n">
        <v>0.7</v>
      </c>
      <c r="E29" s="31" t="n">
        <v>0.9</v>
      </c>
      <c r="F29" s="31" t="n">
        <v>0.95</v>
      </c>
      <c r="G29" s="32" t="inlineStr"/>
      <c r="H29" t="inlineStr">
        <is>
          <t>Finance / Payments (SWIFT-style)|cycle_time</t>
        </is>
      </c>
    </row>
    <row r="30">
      <c r="A30" s="29" t="inlineStr">
        <is>
          <t>Finance / Payments (SWIFT-style)</t>
        </is>
      </c>
      <c r="B30" s="30" t="inlineStr">
        <is>
          <t>error_rate</t>
        </is>
      </c>
      <c r="C30" s="29" t="inlineStr">
        <is>
          <t>Error / exception rate reduction</t>
        </is>
      </c>
      <c r="D30" s="31" t="n">
        <v>0.55</v>
      </c>
      <c r="E30" s="31" t="n">
        <v>0.75</v>
      </c>
      <c r="F30" s="31" t="n">
        <v>0.9</v>
      </c>
      <c r="G30" s="32" t="inlineStr"/>
      <c r="H30" t="inlineStr">
        <is>
          <t>Finance / Payments (SWIFT-style)|error_rate</t>
        </is>
      </c>
    </row>
    <row r="31">
      <c r="A31" s="29" t="inlineStr">
        <is>
          <t>Finance / Payments (SWIFT-style)</t>
        </is>
      </c>
      <c r="B31" s="30" t="inlineStr">
        <is>
          <t>manual_process</t>
        </is>
      </c>
      <c r="C31" s="29" t="inlineStr">
        <is>
          <t>Manual process reduction</t>
        </is>
      </c>
      <c r="D31" s="31" t="n">
        <v>0.5</v>
      </c>
      <c r="E31" s="31" t="n">
        <v>0.7</v>
      </c>
      <c r="F31" s="31" t="n">
        <v>0.85</v>
      </c>
      <c r="G31" s="32" t="inlineStr"/>
      <c r="H31" t="inlineStr">
        <is>
          <t>Finance / Payments (SWIFT-style)|manual_process</t>
        </is>
      </c>
    </row>
    <row r="32">
      <c r="A32" s="29" t="inlineStr">
        <is>
          <t>Real Estate / Tokenization</t>
        </is>
      </c>
      <c r="B32" s="30" t="inlineStr">
        <is>
          <t>intermediary</t>
        </is>
      </c>
      <c r="C32" s="29" t="inlineStr">
        <is>
          <t>Intermediary / broker / escrow / legal fees</t>
        </is>
      </c>
      <c r="D32" s="31" t="n">
        <v>0.3</v>
      </c>
      <c r="E32" s="31" t="n">
        <v>0.5</v>
      </c>
      <c r="F32" s="31" t="n">
        <v>0.65</v>
      </c>
      <c r="G32" s="32" t="inlineStr">
        <is>
          <t>PraSaga pilot models + industry benchmarks.</t>
        </is>
      </c>
      <c r="H32" t="inlineStr">
        <is>
          <t>Real Estate / Tokenization|intermediary</t>
        </is>
      </c>
    </row>
    <row r="33">
      <c r="A33" s="29" t="inlineStr">
        <is>
          <t>Real Estate / Tokenization</t>
        </is>
      </c>
      <c r="B33" s="30" t="inlineStr">
        <is>
          <t>reconciliation</t>
        </is>
      </c>
      <c r="C33" s="29" t="inlineStr">
        <is>
          <t>Reconciliation / title exception labor</t>
        </is>
      </c>
      <c r="D33" s="31" t="n">
        <v>0.4</v>
      </c>
      <c r="E33" s="31" t="n">
        <v>0.6</v>
      </c>
      <c r="F33" s="31" t="n">
        <v>0.75</v>
      </c>
      <c r="G33" s="32" t="inlineStr"/>
      <c r="H33" t="inlineStr">
        <is>
          <t>Real Estate / Tokenization|reconciliation</t>
        </is>
      </c>
    </row>
    <row r="34">
      <c r="A34" s="29" t="inlineStr">
        <is>
          <t>Real Estate / Tokenization</t>
        </is>
      </c>
      <c r="B34" s="30" t="inlineStr">
        <is>
          <t>compliance</t>
        </is>
      </c>
      <c r="C34" s="29" t="inlineStr">
        <is>
          <t>Compliance / KYC / regulatory reporting</t>
        </is>
      </c>
      <c r="D34" s="31" t="n">
        <v>0.35</v>
      </c>
      <c r="E34" s="31" t="n">
        <v>0.55</v>
      </c>
      <c r="F34" s="31" t="n">
        <v>0.7</v>
      </c>
      <c r="G34" s="32" t="inlineStr"/>
      <c r="H34" t="inlineStr">
        <is>
          <t>Real Estate / Tokenization|compliance</t>
        </is>
      </c>
    </row>
    <row r="35">
      <c r="A35" s="29" t="inlineStr">
        <is>
          <t>Real Estate / Tokenization</t>
        </is>
      </c>
      <c r="B35" s="30" t="inlineStr">
        <is>
          <t>fraud</t>
        </is>
      </c>
      <c r="C35" s="29" t="inlineStr">
        <is>
          <t>Fraud / title fraud / disputes</t>
        </is>
      </c>
      <c r="D35" s="31" t="n">
        <v>0.4</v>
      </c>
      <c r="E35" s="31" t="n">
        <v>0.6</v>
      </c>
      <c r="F35" s="31" t="n">
        <v>0.75</v>
      </c>
      <c r="G35" s="32" t="inlineStr"/>
      <c r="H35" t="inlineStr">
        <is>
          <t>Real Estate / Tokenization|fraud</t>
        </is>
      </c>
    </row>
    <row r="36">
      <c r="A36" s="29" t="inlineStr">
        <is>
          <t>Real Estate / Tokenization</t>
        </is>
      </c>
      <c r="B36" s="30" t="inlineStr">
        <is>
          <t>data_error</t>
        </is>
      </c>
      <c r="C36" s="29" t="inlineStr">
        <is>
          <t>Data error / document silo costs</t>
        </is>
      </c>
      <c r="D36" s="31" t="n">
        <v>0.4</v>
      </c>
      <c r="E36" s="31" t="n">
        <v>0.6</v>
      </c>
      <c r="F36" s="31" t="n">
        <v>0.75</v>
      </c>
      <c r="G36" s="32" t="inlineStr"/>
      <c r="H36" t="inlineStr">
        <is>
          <t>Real Estate / Tokenization|data_error</t>
        </is>
      </c>
    </row>
    <row r="37">
      <c r="A37" s="29" t="inlineStr">
        <is>
          <t>Real Estate / Tokenization</t>
        </is>
      </c>
      <c r="B37" s="30" t="inlineStr">
        <is>
          <t>inventory_wc</t>
        </is>
      </c>
      <c r="C37" s="29" t="inlineStr">
        <is>
          <t>Working-capital / settlement float</t>
        </is>
      </c>
      <c r="D37" s="31" t="n">
        <v>0.2</v>
      </c>
      <c r="E37" s="31" t="n">
        <v>0.35</v>
      </c>
      <c r="F37" s="31" t="n">
        <v>0.5</v>
      </c>
      <c r="G37" s="32" t="inlineStr"/>
      <c r="H37" t="inlineStr">
        <is>
          <t>Real Estate / Tokenization|inventory_wc</t>
        </is>
      </c>
    </row>
    <row r="38">
      <c r="A38" s="29" t="inlineStr">
        <is>
          <t>Real Estate / Tokenization</t>
        </is>
      </c>
      <c r="B38" s="30" t="inlineStr">
        <is>
          <t>cycle_time</t>
        </is>
      </c>
      <c r="C38" s="29" t="inlineStr">
        <is>
          <t>Settlement / closing cycle time</t>
        </is>
      </c>
      <c r="D38" s="31" t="n">
        <v>0.5</v>
      </c>
      <c r="E38" s="31" t="n">
        <v>0.7</v>
      </c>
      <c r="F38" s="31" t="n">
        <v>0.85</v>
      </c>
      <c r="G38" s="32" t="inlineStr"/>
      <c r="H38" t="inlineStr">
        <is>
          <t>Real Estate / Tokenization|cycle_time</t>
        </is>
      </c>
    </row>
    <row r="39">
      <c r="A39" s="29" t="inlineStr">
        <is>
          <t>Real Estate / Tokenization</t>
        </is>
      </c>
      <c r="B39" s="30" t="inlineStr">
        <is>
          <t>error_rate</t>
        </is>
      </c>
      <c r="C39" s="29" t="inlineStr">
        <is>
          <t>Error / exception rate reduction</t>
        </is>
      </c>
      <c r="D39" s="31" t="n">
        <v>0.45</v>
      </c>
      <c r="E39" s="31" t="n">
        <v>0.65</v>
      </c>
      <c r="F39" s="31" t="n">
        <v>0.8</v>
      </c>
      <c r="G39" s="32" t="inlineStr"/>
      <c r="H39" t="inlineStr">
        <is>
          <t>Real Estate / Tokenization|error_rate</t>
        </is>
      </c>
    </row>
    <row r="40">
      <c r="A40" s="29" t="inlineStr">
        <is>
          <t>Real Estate / Tokenization</t>
        </is>
      </c>
      <c r="B40" s="30" t="inlineStr">
        <is>
          <t>manual_process</t>
        </is>
      </c>
      <c r="C40" s="29" t="inlineStr">
        <is>
          <t>Manual process reduction</t>
        </is>
      </c>
      <c r="D40" s="31" t="n">
        <v>0.4</v>
      </c>
      <c r="E40" s="31" t="n">
        <v>0.6</v>
      </c>
      <c r="F40" s="31" t="n">
        <v>0.75</v>
      </c>
      <c r="G40" s="32" t="inlineStr"/>
      <c r="H40" t="inlineStr">
        <is>
          <t>Real Estate / Tokenization|manual_process</t>
        </is>
      </c>
    </row>
    <row r="41">
      <c r="A41" s="29" t="inlineStr">
        <is>
          <t>General Supply Chain / Logistics</t>
        </is>
      </c>
      <c r="B41" s="30" t="inlineStr">
        <is>
          <t>intermediary</t>
        </is>
      </c>
      <c r="C41" s="29" t="inlineStr">
        <is>
          <t>Intermediary / 3PL / broker fees</t>
        </is>
      </c>
      <c r="D41" s="31" t="n">
        <v>0.25</v>
      </c>
      <c r="E41" s="31" t="n">
        <v>0.4</v>
      </c>
      <c r="F41" s="31" t="n">
        <v>0.55</v>
      </c>
      <c r="G41" s="32" t="inlineStr">
        <is>
          <t>PraSaga pilot models + industry benchmarks.</t>
        </is>
      </c>
      <c r="H41" t="inlineStr">
        <is>
          <t>General Supply Chain / Logistics|intermediary</t>
        </is>
      </c>
    </row>
    <row r="42">
      <c r="A42" s="29" t="inlineStr">
        <is>
          <t>General Supply Chain / Logistics</t>
        </is>
      </c>
      <c r="B42" s="30" t="inlineStr">
        <is>
          <t>reconciliation</t>
        </is>
      </c>
      <c r="C42" s="29" t="inlineStr">
        <is>
          <t>Reconciliation &amp; exception labor</t>
        </is>
      </c>
      <c r="D42" s="31" t="n">
        <v>0.4</v>
      </c>
      <c r="E42" s="31" t="n">
        <v>0.6</v>
      </c>
      <c r="F42" s="31" t="n">
        <v>0.75</v>
      </c>
      <c r="G42" s="32" t="inlineStr"/>
      <c r="H42" t="inlineStr">
        <is>
          <t>General Supply Chain / Logistics|reconciliation</t>
        </is>
      </c>
    </row>
    <row r="43">
      <c r="A43" s="29" t="inlineStr">
        <is>
          <t>General Supply Chain / Logistics</t>
        </is>
      </c>
      <c r="B43" s="30" t="inlineStr">
        <is>
          <t>compliance</t>
        </is>
      </c>
      <c r="C43" s="29" t="inlineStr">
        <is>
          <t>Compliance / audit / customs</t>
        </is>
      </c>
      <c r="D43" s="31" t="n">
        <v>0.3</v>
      </c>
      <c r="E43" s="31" t="n">
        <v>0.45</v>
      </c>
      <c r="F43" s="31" t="n">
        <v>0.6</v>
      </c>
      <c r="G43" s="32" t="inlineStr"/>
      <c r="H43" t="inlineStr">
        <is>
          <t>General Supply Chain / Logistics|compliance</t>
        </is>
      </c>
    </row>
    <row r="44">
      <c r="A44" s="29" t="inlineStr">
        <is>
          <t>General Supply Chain / Logistics</t>
        </is>
      </c>
      <c r="B44" s="30" t="inlineStr">
        <is>
          <t>fraud</t>
        </is>
      </c>
      <c r="C44" s="29" t="inlineStr">
        <is>
          <t>Fraud / theft / pilferage / counterfeit</t>
        </is>
      </c>
      <c r="D44" s="31" t="n">
        <v>0.4</v>
      </c>
      <c r="E44" s="31" t="n">
        <v>0.6</v>
      </c>
      <c r="F44" s="31" t="n">
        <v>0.75</v>
      </c>
      <c r="G44" s="32" t="inlineStr"/>
      <c r="H44" t="inlineStr">
        <is>
          <t>General Supply Chain / Logistics|fraud</t>
        </is>
      </c>
    </row>
    <row r="45">
      <c r="A45" s="29" t="inlineStr">
        <is>
          <t>General Supply Chain / Logistics</t>
        </is>
      </c>
      <c r="B45" s="30" t="inlineStr">
        <is>
          <t>data_error</t>
        </is>
      </c>
      <c r="C45" s="29" t="inlineStr">
        <is>
          <t>Data error / master-data / silo costs</t>
        </is>
      </c>
      <c r="D45" s="31" t="n">
        <v>0.4</v>
      </c>
      <c r="E45" s="31" t="n">
        <v>0.55</v>
      </c>
      <c r="F45" s="31" t="n">
        <v>0.7</v>
      </c>
      <c r="G45" s="32" t="inlineStr"/>
      <c r="H45" t="inlineStr">
        <is>
          <t>General Supply Chain / Logistics|data_error</t>
        </is>
      </c>
    </row>
    <row r="46">
      <c r="A46" s="29" t="inlineStr">
        <is>
          <t>General Supply Chain / Logistics</t>
        </is>
      </c>
      <c r="B46" s="30" t="inlineStr">
        <is>
          <t>inventory_wc</t>
        </is>
      </c>
      <c r="C46" s="29" t="inlineStr">
        <is>
          <t>Inventory carrying costs</t>
        </is>
      </c>
      <c r="D46" s="31" t="n">
        <v>0.15</v>
      </c>
      <c r="E46" s="31" t="n">
        <v>0.3</v>
      </c>
      <c r="F46" s="31" t="n">
        <v>0.45</v>
      </c>
      <c r="G46" s="32" t="inlineStr"/>
      <c r="H46" t="inlineStr">
        <is>
          <t>General Supply Chain / Logistics|inventory_wc</t>
        </is>
      </c>
    </row>
    <row r="47">
      <c r="A47" s="29" t="inlineStr">
        <is>
          <t>General Supply Chain / Logistics</t>
        </is>
      </c>
      <c r="B47" s="30" t="inlineStr">
        <is>
          <t>cycle_time</t>
        </is>
      </c>
      <c r="C47" s="29" t="inlineStr">
        <is>
          <t>Settlement / order-to-cash cycle time</t>
        </is>
      </c>
      <c r="D47" s="31" t="n">
        <v>0.5</v>
      </c>
      <c r="E47" s="31" t="n">
        <v>0.7</v>
      </c>
      <c r="F47" s="31" t="n">
        <v>0.85</v>
      </c>
      <c r="G47" s="32" t="inlineStr"/>
      <c r="H47" t="inlineStr">
        <is>
          <t>General Supply Chain / Logistics|cycle_time</t>
        </is>
      </c>
    </row>
    <row r="48">
      <c r="A48" s="29" t="inlineStr">
        <is>
          <t>General Supply Chain / Logistics</t>
        </is>
      </c>
      <c r="B48" s="30" t="inlineStr">
        <is>
          <t>error_rate</t>
        </is>
      </c>
      <c r="C48" s="29" t="inlineStr">
        <is>
          <t>Error / exception rate reduction</t>
        </is>
      </c>
      <c r="D48" s="31" t="n">
        <v>0.45</v>
      </c>
      <c r="E48" s="31" t="n">
        <v>0.65</v>
      </c>
      <c r="F48" s="31" t="n">
        <v>0.8</v>
      </c>
      <c r="G48" s="32" t="inlineStr"/>
      <c r="H48" t="inlineStr">
        <is>
          <t>General Supply Chain / Logistics|error_rate</t>
        </is>
      </c>
    </row>
    <row r="49">
      <c r="A49" s="29" t="inlineStr">
        <is>
          <t>General Supply Chain / Logistics</t>
        </is>
      </c>
      <c r="B49" s="30" t="inlineStr">
        <is>
          <t>manual_process</t>
        </is>
      </c>
      <c r="C49" s="29" t="inlineStr">
        <is>
          <t>Manual process reduction</t>
        </is>
      </c>
      <c r="D49" s="31" t="n">
        <v>0.4</v>
      </c>
      <c r="E49" s="31" t="n">
        <v>0.6</v>
      </c>
      <c r="F49" s="31" t="n">
        <v>0.75</v>
      </c>
      <c r="G49" s="32" t="inlineStr"/>
      <c r="H49" t="inlineStr">
        <is>
          <t>General Supply Chain / Logistics|manual_process</t>
        </is>
      </c>
    </row>
    <row r="50">
      <c r="A50" s="29" t="inlineStr">
        <is>
          <t>AIoT / Critical Infrastructure</t>
        </is>
      </c>
      <c r="B50" s="30" t="inlineStr">
        <is>
          <t>intermediary</t>
        </is>
      </c>
      <c r="C50" s="29" t="inlineStr">
        <is>
          <t>Intermediary / platform / integration fees</t>
        </is>
      </c>
      <c r="D50" s="31" t="n">
        <v>0.2</v>
      </c>
      <c r="E50" s="31" t="n">
        <v>0.35</v>
      </c>
      <c r="F50" s="31" t="n">
        <v>0.5</v>
      </c>
      <c r="G50" s="32" t="inlineStr">
        <is>
          <t>MODEL-BASED — limited third-party benchmarks as of 2026-07.</t>
        </is>
      </c>
      <c r="H50" t="inlineStr">
        <is>
          <t>AIoT / Critical Infrastructure|intermediary</t>
        </is>
      </c>
    </row>
    <row r="51">
      <c r="A51" s="29" t="inlineStr">
        <is>
          <t>AIoT / Critical Infrastructure</t>
        </is>
      </c>
      <c r="B51" s="30" t="inlineStr">
        <is>
          <t>reconciliation</t>
        </is>
      </c>
      <c r="C51" s="29" t="inlineStr">
        <is>
          <t>Reconciliation / exception / incident labor</t>
        </is>
      </c>
      <c r="D51" s="31" t="n">
        <v>0.45</v>
      </c>
      <c r="E51" s="31" t="n">
        <v>0.65</v>
      </c>
      <c r="F51" s="31" t="n">
        <v>0.8</v>
      </c>
      <c r="G51" s="32" t="inlineStr"/>
      <c r="H51" t="inlineStr">
        <is>
          <t>AIoT / Critical Infrastructure|reconciliation</t>
        </is>
      </c>
    </row>
    <row r="52">
      <c r="A52" s="29" t="inlineStr">
        <is>
          <t>AIoT / Critical Infrastructure</t>
        </is>
      </c>
      <c r="B52" s="30" t="inlineStr">
        <is>
          <t>compliance</t>
        </is>
      </c>
      <c r="C52" s="29" t="inlineStr">
        <is>
          <t>Compliance / audit / regulatory (CRA, AI Act)</t>
        </is>
      </c>
      <c r="D52" s="31" t="n">
        <v>0.4</v>
      </c>
      <c r="E52" s="31" t="n">
        <v>0.6</v>
      </c>
      <c r="F52" s="31" t="n">
        <v>0.75</v>
      </c>
      <c r="G52" s="32" t="inlineStr"/>
      <c r="H52" t="inlineStr">
        <is>
          <t>AIoT / Critical Infrastructure|compliance</t>
        </is>
      </c>
    </row>
    <row r="53">
      <c r="A53" s="29" t="inlineStr">
        <is>
          <t>AIoT / Critical Infrastructure</t>
        </is>
      </c>
      <c r="B53" s="30" t="inlineStr">
        <is>
          <t>fraud</t>
        </is>
      </c>
      <c r="C53" s="29" t="inlineStr">
        <is>
          <t>Fraud / unauthorized actuation / loss</t>
        </is>
      </c>
      <c r="D53" s="31" t="n">
        <v>0.5</v>
      </c>
      <c r="E53" s="31" t="n">
        <v>0.7</v>
      </c>
      <c r="F53" s="31" t="n">
        <v>0.85</v>
      </c>
      <c r="G53" s="32" t="inlineStr"/>
      <c r="H53" t="inlineStr">
        <is>
          <t>AIoT / Critical Infrastructure|fraud</t>
        </is>
      </c>
    </row>
    <row r="54">
      <c r="A54" s="29" t="inlineStr">
        <is>
          <t>AIoT / Critical Infrastructure</t>
        </is>
      </c>
      <c r="B54" s="30" t="inlineStr">
        <is>
          <t>data_error</t>
        </is>
      </c>
      <c r="C54" s="29" t="inlineStr">
        <is>
          <t>Data error / provenance / silo costs</t>
        </is>
      </c>
      <c r="D54" s="31" t="n">
        <v>0.5</v>
      </c>
      <c r="E54" s="31" t="n">
        <v>0.7</v>
      </c>
      <c r="F54" s="31" t="n">
        <v>0.85</v>
      </c>
      <c r="G54" s="32" t="inlineStr"/>
      <c r="H54" t="inlineStr">
        <is>
          <t>AIoT / Critical Infrastructure|data_error</t>
        </is>
      </c>
    </row>
    <row r="55">
      <c r="A55" s="29" t="inlineStr">
        <is>
          <t>AIoT / Critical Infrastructure</t>
        </is>
      </c>
      <c r="B55" s="30" t="inlineStr">
        <is>
          <t>inventory_wc</t>
        </is>
      </c>
      <c r="C55" s="29" t="inlineStr">
        <is>
          <t>Downtime / safety-stock / operational buffer</t>
        </is>
      </c>
      <c r="D55" s="31" t="n">
        <v>0.2</v>
      </c>
      <c r="E55" s="31" t="n">
        <v>0.35</v>
      </c>
      <c r="F55" s="31" t="n">
        <v>0.5</v>
      </c>
      <c r="G55" s="32" t="inlineStr"/>
      <c r="H55" t="inlineStr">
        <is>
          <t>AIoT / Critical Infrastructure|inventory_wc</t>
        </is>
      </c>
    </row>
    <row r="56">
      <c r="A56" s="29" t="inlineStr">
        <is>
          <t>AIoT / Critical Infrastructure</t>
        </is>
      </c>
      <c r="B56" s="30" t="inlineStr">
        <is>
          <t>cycle_time</t>
        </is>
      </c>
      <c r="C56" s="29" t="inlineStr">
        <is>
          <t>Decision-to-actuation cycle time</t>
        </is>
      </c>
      <c r="D56" s="31" t="n">
        <v>0.6</v>
      </c>
      <c r="E56" s="31" t="n">
        <v>0.8</v>
      </c>
      <c r="F56" s="31" t="n">
        <v>0.9</v>
      </c>
      <c r="G56" s="32" t="inlineStr"/>
      <c r="H56" t="inlineStr">
        <is>
          <t>AIoT / Critical Infrastructure|cycle_time</t>
        </is>
      </c>
    </row>
    <row r="57">
      <c r="A57" s="29" t="inlineStr">
        <is>
          <t>AIoT / Critical Infrastructure</t>
        </is>
      </c>
      <c r="B57" s="30" t="inlineStr">
        <is>
          <t>error_rate</t>
        </is>
      </c>
      <c r="C57" s="29" t="inlineStr">
        <is>
          <t>Error / exception / policy-violation rate</t>
        </is>
      </c>
      <c r="D57" s="31" t="n">
        <v>0.55</v>
      </c>
      <c r="E57" s="31" t="n">
        <v>0.75</v>
      </c>
      <c r="F57" s="31" t="n">
        <v>0.9</v>
      </c>
      <c r="G57" s="32" t="inlineStr"/>
      <c r="H57" t="inlineStr">
        <is>
          <t>AIoT / Critical Infrastructure|error_rate</t>
        </is>
      </c>
    </row>
    <row r="58">
      <c r="A58" s="29" t="inlineStr">
        <is>
          <t>AIoT / Critical Infrastructure</t>
        </is>
      </c>
      <c r="B58" s="30" t="inlineStr">
        <is>
          <t>manual_process</t>
        </is>
      </c>
      <c r="C58" s="29" t="inlineStr">
        <is>
          <t>Manual process / HITL overhead</t>
        </is>
      </c>
      <c r="D58" s="31" t="n">
        <v>0.4</v>
      </c>
      <c r="E58" s="31" t="n">
        <v>0.6</v>
      </c>
      <c r="F58" s="31" t="n">
        <v>0.75</v>
      </c>
      <c r="G58" s="32" t="inlineStr"/>
      <c r="H58" t="inlineStr">
        <is>
          <t>AIoT / Critical Infrastructure|manual_process</t>
        </is>
      </c>
    </row>
    <row r="59">
      <c r="A59" s="29" t="inlineStr">
        <is>
          <t>Government / Public Sector</t>
        </is>
      </c>
      <c r="B59" s="30" t="inlineStr">
        <is>
          <t>intermediary</t>
        </is>
      </c>
      <c r="C59" s="29" t="inlineStr">
        <is>
          <t>Intermediary / procurement / contract-layer overhead</t>
        </is>
      </c>
      <c r="D59" s="31" t="n">
        <v>0.2</v>
      </c>
      <c r="E59" s="31" t="n">
        <v>0.35</v>
      </c>
      <c r="F59" s="31" t="n">
        <v>0.5</v>
      </c>
      <c r="G59" s="32" t="inlineStr">
        <is>
          <t>Benefits fraud, grants, interagency credentialing, procurement attestation.</t>
        </is>
      </c>
      <c r="H59" t="inlineStr">
        <is>
          <t>Government / Public Sector|intermediary</t>
        </is>
      </c>
    </row>
    <row r="60">
      <c r="A60" s="29" t="inlineStr">
        <is>
          <t>Government / Public Sector</t>
        </is>
      </c>
      <c r="B60" s="30" t="inlineStr">
        <is>
          <t>reconciliation</t>
        </is>
      </c>
      <c r="C60" s="29" t="inlineStr">
        <is>
          <t>Reconciliation &amp; audit labor (interagency, grants)</t>
        </is>
      </c>
      <c r="D60" s="31" t="n">
        <v>0.4</v>
      </c>
      <c r="E60" s="31" t="n">
        <v>0.6</v>
      </c>
      <c r="F60" s="31" t="n">
        <v>0.75</v>
      </c>
      <c r="G60" s="32" t="inlineStr"/>
      <c r="H60" t="inlineStr">
        <is>
          <t>Government / Public Sector|reconciliation</t>
        </is>
      </c>
    </row>
    <row r="61">
      <c r="A61" s="29" t="inlineStr">
        <is>
          <t>Government / Public Sector</t>
        </is>
      </c>
      <c r="B61" s="30" t="inlineStr">
        <is>
          <t>compliance</t>
        </is>
      </c>
      <c r="C61" s="29" t="inlineStr">
        <is>
          <t>Compliance / regulatory reporting / FOIA / attestation</t>
        </is>
      </c>
      <c r="D61" s="31" t="n">
        <v>0.35</v>
      </c>
      <c r="E61" s="31" t="n">
        <v>0.55</v>
      </c>
      <c r="F61" s="31" t="n">
        <v>0.7</v>
      </c>
      <c r="G61" s="32" t="inlineStr"/>
      <c r="H61" t="inlineStr">
        <is>
          <t>Government / Public Sector|compliance</t>
        </is>
      </c>
    </row>
    <row r="62">
      <c r="A62" s="29" t="inlineStr">
        <is>
          <t>Government / Public Sector</t>
        </is>
      </c>
      <c r="B62" s="30" t="inlineStr">
        <is>
          <t>fraud</t>
        </is>
      </c>
      <c r="C62" s="29" t="inlineStr">
        <is>
          <t>Fraud / benefits fraud / grant leakage / identity spoofing</t>
        </is>
      </c>
      <c r="D62" s="31" t="n">
        <v>0.45</v>
      </c>
      <c r="E62" s="31" t="n">
        <v>0.65</v>
      </c>
      <c r="F62" s="31" t="n">
        <v>0.8</v>
      </c>
      <c r="G62" s="32" t="inlineStr"/>
      <c r="H62" t="inlineStr">
        <is>
          <t>Government / Public Sector|fraud</t>
        </is>
      </c>
    </row>
    <row r="63">
      <c r="A63" s="29" t="inlineStr">
        <is>
          <t>Government / Public Sector</t>
        </is>
      </c>
      <c r="B63" s="30" t="inlineStr">
        <is>
          <t>data_error</t>
        </is>
      </c>
      <c r="C63" s="29" t="inlineStr">
        <is>
          <t>Data error / siloed agency data costs</t>
        </is>
      </c>
      <c r="D63" s="31" t="n">
        <v>0.4</v>
      </c>
      <c r="E63" s="31" t="n">
        <v>0.6</v>
      </c>
      <c r="F63" s="31" t="n">
        <v>0.75</v>
      </c>
      <c r="G63" s="32" t="inlineStr"/>
      <c r="H63" t="inlineStr">
        <is>
          <t>Government / Public Sector|data_error</t>
        </is>
      </c>
    </row>
    <row r="64">
      <c r="A64" s="29" t="inlineStr">
        <is>
          <t>Government / Public Sector</t>
        </is>
      </c>
      <c r="B64" s="30" t="inlineStr">
        <is>
          <t>inventory_wc</t>
        </is>
      </c>
      <c r="C64" s="29" t="inlineStr">
        <is>
          <t>Working capital / budget float / delayed disbursement</t>
        </is>
      </c>
      <c r="D64" s="31" t="n">
        <v>0.15</v>
      </c>
      <c r="E64" s="31" t="n">
        <v>0.25</v>
      </c>
      <c r="F64" s="31" t="n">
        <v>0.4</v>
      </c>
      <c r="G64" s="32" t="inlineStr"/>
      <c r="H64" t="inlineStr">
        <is>
          <t>Government / Public Sector|inventory_wc</t>
        </is>
      </c>
    </row>
    <row r="65">
      <c r="A65" s="29" t="inlineStr">
        <is>
          <t>Government / Public Sector</t>
        </is>
      </c>
      <c r="B65" s="30" t="inlineStr">
        <is>
          <t>cycle_time</t>
        </is>
      </c>
      <c r="C65" s="29" t="inlineStr">
        <is>
          <t>Disbursement / settlement cycle time</t>
        </is>
      </c>
      <c r="D65" s="31" t="n">
        <v>0.5</v>
      </c>
      <c r="E65" s="31" t="n">
        <v>0.7</v>
      </c>
      <c r="F65" s="31" t="n">
        <v>0.85</v>
      </c>
      <c r="G65" s="32" t="inlineStr"/>
      <c r="H65" t="inlineStr">
        <is>
          <t>Government / Public Sector|cycle_time</t>
        </is>
      </c>
    </row>
    <row r="66">
      <c r="A66" s="29" t="inlineStr">
        <is>
          <t>Government / Public Sector</t>
        </is>
      </c>
      <c r="B66" s="30" t="inlineStr">
        <is>
          <t>error_rate</t>
        </is>
      </c>
      <c r="C66" s="29" t="inlineStr">
        <is>
          <t>Error / exception / audit-finding rate</t>
        </is>
      </c>
      <c r="D66" s="31" t="n">
        <v>0.45</v>
      </c>
      <c r="E66" s="31" t="n">
        <v>0.65</v>
      </c>
      <c r="F66" s="31" t="n">
        <v>0.8</v>
      </c>
      <c r="G66" s="32" t="inlineStr"/>
      <c r="H66" t="inlineStr">
        <is>
          <t>Government / Public Sector|error_rate</t>
        </is>
      </c>
    </row>
    <row r="67">
      <c r="A67" s="29" t="inlineStr">
        <is>
          <t>Government / Public Sector</t>
        </is>
      </c>
      <c r="B67" s="30" t="inlineStr">
        <is>
          <t>manual_process</t>
        </is>
      </c>
      <c r="C67" s="29" t="inlineStr">
        <is>
          <t>Manual process / HITL overhead</t>
        </is>
      </c>
      <c r="D67" s="31" t="n">
        <v>0.4</v>
      </c>
      <c r="E67" s="31" t="n">
        <v>0.6</v>
      </c>
      <c r="F67" s="31" t="n">
        <v>0.75</v>
      </c>
      <c r="G67" s="32" t="inlineStr"/>
      <c r="H67" t="inlineStr">
        <is>
          <t>Government / Public Sector|manual_process</t>
        </is>
      </c>
    </row>
    <row r="68">
      <c r="A68" s="29" t="inlineStr">
        <is>
          <t>Custom</t>
        </is>
      </c>
      <c r="B68" s="30" t="inlineStr">
        <is>
          <t>intermediary</t>
        </is>
      </c>
      <c r="C68" s="29" t="inlineStr">
        <is>
          <t>Intermediary / 3PL / broker fees</t>
        </is>
      </c>
      <c r="D68" s="31" t="n">
        <v>0.25</v>
      </c>
      <c r="E68" s="31" t="n">
        <v>0.4</v>
      </c>
      <c r="F68" s="31" t="n">
        <v>0.55</v>
      </c>
      <c r="G68" s="32" t="inlineStr">
        <is>
          <t>Pre-filled from General Supply Chain. Override any yellow cell.</t>
        </is>
      </c>
      <c r="H68" t="inlineStr">
        <is>
          <t>Custom|intermediary</t>
        </is>
      </c>
    </row>
    <row r="69">
      <c r="A69" s="29" t="inlineStr">
        <is>
          <t>Custom</t>
        </is>
      </c>
      <c r="B69" s="30" t="inlineStr">
        <is>
          <t>reconciliation</t>
        </is>
      </c>
      <c r="C69" s="29" t="inlineStr">
        <is>
          <t>Reconciliation &amp; exception labor</t>
        </is>
      </c>
      <c r="D69" s="31" t="n">
        <v>0.4</v>
      </c>
      <c r="E69" s="31" t="n">
        <v>0.6</v>
      </c>
      <c r="F69" s="31" t="n">
        <v>0.75</v>
      </c>
      <c r="G69" s="32" t="inlineStr"/>
      <c r="H69" t="inlineStr">
        <is>
          <t>Custom|reconciliation</t>
        </is>
      </c>
    </row>
    <row r="70">
      <c r="A70" s="29" t="inlineStr">
        <is>
          <t>Custom</t>
        </is>
      </c>
      <c r="B70" s="30" t="inlineStr">
        <is>
          <t>compliance</t>
        </is>
      </c>
      <c r="C70" s="29" t="inlineStr">
        <is>
          <t>Compliance / audit / customs</t>
        </is>
      </c>
      <c r="D70" s="31" t="n">
        <v>0.3</v>
      </c>
      <c r="E70" s="31" t="n">
        <v>0.45</v>
      </c>
      <c r="F70" s="31" t="n">
        <v>0.6</v>
      </c>
      <c r="G70" s="32" t="inlineStr"/>
      <c r="H70" t="inlineStr">
        <is>
          <t>Custom|compliance</t>
        </is>
      </c>
    </row>
    <row r="71">
      <c r="A71" s="29" t="inlineStr">
        <is>
          <t>Custom</t>
        </is>
      </c>
      <c r="B71" s="30" t="inlineStr">
        <is>
          <t>fraud</t>
        </is>
      </c>
      <c r="C71" s="29" t="inlineStr">
        <is>
          <t>Fraud / theft / pilferage / counterfeit</t>
        </is>
      </c>
      <c r="D71" s="31" t="n">
        <v>0.4</v>
      </c>
      <c r="E71" s="31" t="n">
        <v>0.6</v>
      </c>
      <c r="F71" s="31" t="n">
        <v>0.75</v>
      </c>
      <c r="G71" s="32" t="inlineStr"/>
      <c r="H71" t="inlineStr">
        <is>
          <t>Custom|fraud</t>
        </is>
      </c>
    </row>
    <row r="72">
      <c r="A72" s="29" t="inlineStr">
        <is>
          <t>Custom</t>
        </is>
      </c>
      <c r="B72" s="30" t="inlineStr">
        <is>
          <t>data_error</t>
        </is>
      </c>
      <c r="C72" s="29" t="inlineStr">
        <is>
          <t>Data error / master-data / silo costs</t>
        </is>
      </c>
      <c r="D72" s="31" t="n">
        <v>0.4</v>
      </c>
      <c r="E72" s="31" t="n">
        <v>0.55</v>
      </c>
      <c r="F72" s="31" t="n">
        <v>0.7</v>
      </c>
      <c r="G72" s="32" t="inlineStr"/>
      <c r="H72" t="inlineStr">
        <is>
          <t>Custom|data_error</t>
        </is>
      </c>
    </row>
    <row r="73">
      <c r="A73" s="29" t="inlineStr">
        <is>
          <t>Custom</t>
        </is>
      </c>
      <c r="B73" s="30" t="inlineStr">
        <is>
          <t>inventory_wc</t>
        </is>
      </c>
      <c r="C73" s="29" t="inlineStr">
        <is>
          <t>Inventory carrying costs</t>
        </is>
      </c>
      <c r="D73" s="31" t="n">
        <v>0.15</v>
      </c>
      <c r="E73" s="31" t="n">
        <v>0.3</v>
      </c>
      <c r="F73" s="31" t="n">
        <v>0.45</v>
      </c>
      <c r="G73" s="32" t="inlineStr"/>
      <c r="H73" t="inlineStr">
        <is>
          <t>Custom|inventory_wc</t>
        </is>
      </c>
    </row>
    <row r="74">
      <c r="A74" s="29" t="inlineStr">
        <is>
          <t>Custom</t>
        </is>
      </c>
      <c r="B74" s="30" t="inlineStr">
        <is>
          <t>cycle_time</t>
        </is>
      </c>
      <c r="C74" s="29" t="inlineStr">
        <is>
          <t>Settlement / order-to-cash cycle time</t>
        </is>
      </c>
      <c r="D74" s="31" t="n">
        <v>0.5</v>
      </c>
      <c r="E74" s="31" t="n">
        <v>0.7</v>
      </c>
      <c r="F74" s="31" t="n">
        <v>0.85</v>
      </c>
      <c r="G74" s="32" t="inlineStr"/>
      <c r="H74" t="inlineStr">
        <is>
          <t>Custom|cycle_time</t>
        </is>
      </c>
    </row>
    <row r="75">
      <c r="A75" s="29" t="inlineStr">
        <is>
          <t>Custom</t>
        </is>
      </c>
      <c r="B75" s="30" t="inlineStr">
        <is>
          <t>error_rate</t>
        </is>
      </c>
      <c r="C75" s="29" t="inlineStr">
        <is>
          <t>Error / exception rate reduction</t>
        </is>
      </c>
      <c r="D75" s="31" t="n">
        <v>0.45</v>
      </c>
      <c r="E75" s="31" t="n">
        <v>0.65</v>
      </c>
      <c r="F75" s="31" t="n">
        <v>0.8</v>
      </c>
      <c r="G75" s="32" t="inlineStr"/>
      <c r="H75" t="inlineStr">
        <is>
          <t>Custom|error_rate</t>
        </is>
      </c>
    </row>
    <row r="76">
      <c r="A76" s="29" t="inlineStr">
        <is>
          <t>Custom</t>
        </is>
      </c>
      <c r="B76" s="30" t="inlineStr">
        <is>
          <t>manual_process</t>
        </is>
      </c>
      <c r="C76" s="29" t="inlineStr">
        <is>
          <t>Manual process reduction</t>
        </is>
      </c>
      <c r="D76" s="31" t="n">
        <v>0.4</v>
      </c>
      <c r="E76" s="31" t="n">
        <v>0.6</v>
      </c>
      <c r="F76" s="31" t="n">
        <v>0.75</v>
      </c>
      <c r="G76" s="32" t="inlineStr"/>
      <c r="H76" t="inlineStr">
        <is>
          <t>Custom|manual_process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2"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  <col width="12" customWidth="1" min="3" max="3"/>
    <col width="14" customWidth="1" min="4" max="4"/>
    <col width="14" customWidth="1" min="5" max="5"/>
    <col width="12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7" t="inlineStr">
        <is>
          <t>Calculator / Results — SagaChain Cost Savings &amp; Efficiency</t>
        </is>
      </c>
      <c r="B1" s="8" t="n"/>
      <c r="C1" s="8" t="n"/>
      <c r="D1" s="8" t="n"/>
      <c r="E1" s="8" t="n"/>
      <c r="F1" s="8" t="n"/>
      <c r="G1" s="8" t="n"/>
      <c r="H1" s="8" t="n"/>
    </row>
    <row r="2">
      <c r="A2" s="17">
        <f>CONCATENATE("Company: ",Profile!B4,"  |  Industry: ",Profile!B5,"  |  Scenario: ",Profile!B6,"  |  Currency: ",Profile!B10)</f>
        <v/>
      </c>
      <c r="B2" s="33" t="n"/>
      <c r="C2" s="33" t="n"/>
      <c r="D2" s="33" t="n"/>
      <c r="E2" s="33" t="n"/>
      <c r="F2" s="33" t="n"/>
      <c r="G2" s="33" t="n"/>
      <c r="H2" s="34" t="n"/>
    </row>
    <row r="4">
      <c r="A4" s="7" t="inlineStr">
        <is>
          <t>Section 1 — Cost Savings (Before → After)</t>
        </is>
      </c>
      <c r="B4" s="8" t="n"/>
      <c r="C4" s="8" t="n"/>
      <c r="D4" s="8" t="n"/>
      <c r="E4" s="8" t="n"/>
      <c r="F4" s="8" t="n"/>
    </row>
    <row r="5">
      <c r="A5" s="35" t="inlineStr">
        <is>
          <t>Category</t>
        </is>
      </c>
      <c r="B5" s="35" t="inlineStr">
        <is>
          <t>Current Cost ($)</t>
        </is>
      </c>
      <c r="C5" s="35" t="inlineStr">
        <is>
          <t>Reduction %</t>
        </is>
      </c>
      <c r="D5" s="35" t="inlineStr">
        <is>
          <t>Saved ($)</t>
        </is>
      </c>
      <c r="E5" s="35" t="inlineStr">
        <is>
          <t>After Cost ($)</t>
        </is>
      </c>
      <c r="F5" s="35" t="inlineStr">
        <is>
          <t>% Reduction</t>
        </is>
      </c>
      <c r="H5" s="32" t="inlineStr">
        <is>
          <t>Eff. reduction helpers</t>
        </is>
      </c>
    </row>
    <row r="6">
      <c r="A6" s="14" t="inlineStr">
        <is>
          <t>Intermediary / clearing / broker / escrow fees</t>
        </is>
      </c>
      <c r="B6" s="36">
        <f>Inputs!B10</f>
        <v/>
      </c>
      <c r="C6" s="37">
        <f>IFERROR(INDEX(Assumptions!$D$5:$F$76,MATCH(Profile!$B$5&amp;"|intermediary",Assumptions!$H$5:$H$76,0),MATCH(Profile!$B$6,Assumptions!$D$4:$F$4,0)),0)</f>
        <v/>
      </c>
      <c r="D6" s="38">
        <f>MAX(0,B6*C6)</f>
        <v/>
      </c>
      <c r="E6" s="39">
        <f>B6-D6</f>
        <v/>
      </c>
      <c r="F6" s="40">
        <f>IF(B6=0,"—",D6/B6)</f>
        <v/>
      </c>
      <c r="H6" t="inlineStr">
        <is>
          <t>cycle_time</t>
        </is>
      </c>
      <c r="I6" s="37">
        <f>IFERROR(INDEX(Assumptions!$D$5:$F$76,MATCH(Profile!$B$5&amp;"|cycle_time",Assumptions!$H$5:$H$76,0),MATCH(Profile!$B$6,Assumptions!$D$4:$F$4,0)),0)</f>
        <v/>
      </c>
    </row>
    <row r="7">
      <c r="A7" s="14" t="inlineStr">
        <is>
          <t>Reconciliation, exception-handling &amp; claims labor</t>
        </is>
      </c>
      <c r="B7" s="36">
        <f>Inputs!B11</f>
        <v/>
      </c>
      <c r="C7" s="37">
        <f>IFERROR(INDEX(Assumptions!$D$5:$F$76,MATCH(Profile!$B$5&amp;"|reconciliation",Assumptions!$H$5:$H$76,0),MATCH(Profile!$B$6,Assumptions!$D$4:$F$4,0)),0)</f>
        <v/>
      </c>
      <c r="D7" s="38">
        <f>MAX(0,B7*C7)</f>
        <v/>
      </c>
      <c r="E7" s="39">
        <f>B7-D7</f>
        <v/>
      </c>
      <c r="F7" s="40">
        <f>IF(B7=0,"—",D7/B7)</f>
        <v/>
      </c>
      <c r="H7" t="inlineStr">
        <is>
          <t>error_rate</t>
        </is>
      </c>
      <c r="I7" s="37">
        <f>IFERROR(INDEX(Assumptions!$D$5:$F$76,MATCH(Profile!$B$5&amp;"|error_rate",Assumptions!$H$5:$H$76,0),MATCH(Profile!$B$6,Assumptions!$D$4:$F$4,0)),0)</f>
        <v/>
      </c>
    </row>
    <row r="8">
      <c r="A8" s="14" t="inlineStr">
        <is>
          <t>Compliance, audit, regulatory reporting &amp; attestation</t>
        </is>
      </c>
      <c r="B8" s="36">
        <f>Inputs!B12</f>
        <v/>
      </c>
      <c r="C8" s="37">
        <f>IFERROR(INDEX(Assumptions!$D$5:$F$76,MATCH(Profile!$B$5&amp;"|compliance",Assumptions!$H$5:$H$76,0),MATCH(Profile!$B$6,Assumptions!$D$4:$F$4,0)),0)</f>
        <v/>
      </c>
      <c r="D8" s="38">
        <f>MAX(0,B8*C8)</f>
        <v/>
      </c>
      <c r="E8" s="39">
        <f>B8-D8</f>
        <v/>
      </c>
      <c r="F8" s="40">
        <f>IF(B8=0,"—",D8/B8)</f>
        <v/>
      </c>
      <c r="H8" t="inlineStr">
        <is>
          <t>manual_process</t>
        </is>
      </c>
      <c r="I8" s="37">
        <f>IFERROR(INDEX(Assumptions!$D$5:$F$76,MATCH(Profile!$B$5&amp;"|manual_process",Assumptions!$H$5:$H$76,0),MATCH(Profile!$B$6,Assumptions!$D$4:$F$4,0)),0)</f>
        <v/>
      </c>
    </row>
    <row r="9">
      <c r="A9" s="14" t="inlineStr">
        <is>
          <t>Fraud, counterfeit, loss, chargeback, write-off</t>
        </is>
      </c>
      <c r="B9" s="36">
        <f>Inputs!B13</f>
        <v/>
      </c>
      <c r="C9" s="37">
        <f>IFERROR(INDEX(Assumptions!$D$5:$F$76,MATCH(Profile!$B$5&amp;"|fraud",Assumptions!$H$5:$H$76,0),MATCH(Profile!$B$6,Assumptions!$D$4:$F$4,0)),0)</f>
        <v/>
      </c>
      <c r="D9" s="38">
        <f>MAX(0,B9*C9)</f>
        <v/>
      </c>
      <c r="E9" s="39">
        <f>B9-D9</f>
        <v/>
      </c>
      <c r="F9" s="40">
        <f>IF(B9=0,"—",D9/B9)</f>
        <v/>
      </c>
    </row>
    <row r="10">
      <c r="A10" s="14" t="inlineStr">
        <is>
          <t>Data error / master-data / silo integration costs</t>
        </is>
      </c>
      <c r="B10" s="36">
        <f>Inputs!B14</f>
        <v/>
      </c>
      <c r="C10" s="37">
        <f>IFERROR(INDEX(Assumptions!$D$5:$F$76,MATCH(Profile!$B$5&amp;"|data_error",Assumptions!$H$5:$H$76,0),MATCH(Profile!$B$6,Assumptions!$D$4:$F$4,0)),0)</f>
        <v/>
      </c>
      <c r="D10" s="38">
        <f>MAX(0,B10*C10)</f>
        <v/>
      </c>
      <c r="E10" s="39">
        <f>B10-D10</f>
        <v/>
      </c>
      <c r="F10" s="40">
        <f>IF(B10=0,"—",D10/B10)</f>
        <v/>
      </c>
    </row>
    <row r="11">
      <c r="A11" s="14" t="inlineStr">
        <is>
          <t>Inventory carrying / working-capital cost (cycle)</t>
        </is>
      </c>
      <c r="B11" s="36">
        <f>Inputs!B15</f>
        <v/>
      </c>
      <c r="C11" s="37">
        <f>IFERROR(INDEX(Assumptions!$D$5:$F$76,MATCH(Profile!$B$5&amp;"|inventory_wc",Assumptions!$H$5:$H$76,0),MATCH(Profile!$B$6,Assumptions!$D$4:$F$4,0)),0)</f>
        <v/>
      </c>
      <c r="D11" s="38">
        <f>MAX(0,B11*C11)</f>
        <v/>
      </c>
      <c r="E11" s="39">
        <f>B11-D11</f>
        <v/>
      </c>
      <c r="F11" s="40">
        <f>IF(B11=0,"—",D11/B11)</f>
        <v/>
      </c>
    </row>
    <row r="12">
      <c r="A12" s="41" t="inlineStr">
        <is>
          <t>Total Annual Cost Savings</t>
        </is>
      </c>
      <c r="B12" s="39">
        <f>SUM(B6:B11)</f>
        <v/>
      </c>
      <c r="D12" s="42">
        <f>SUM(D6:D11)</f>
        <v/>
      </c>
      <c r="E12" s="39">
        <f>SUM(E6:E11)</f>
        <v/>
      </c>
    </row>
    <row r="14">
      <c r="A14" s="7" t="inlineStr">
        <is>
          <t>Section 2 — Efficiency Gains</t>
        </is>
      </c>
      <c r="B14" s="8" t="n"/>
      <c r="C14" s="8" t="n"/>
      <c r="D14" s="8" t="n"/>
      <c r="H14" t="inlineStr">
        <is>
          <t>Savings share</t>
        </is>
      </c>
    </row>
    <row r="15">
      <c r="A15" s="14" t="inlineStr">
        <is>
          <t>New cycle time (days)</t>
        </is>
      </c>
      <c r="B15" s="43">
        <f>Inputs!B18*(1-I6)</f>
        <v/>
      </c>
      <c r="H15">
        <f>A6</f>
        <v/>
      </c>
      <c r="I15" s="39">
        <f>D6</f>
        <v/>
      </c>
    </row>
    <row r="16">
      <c r="A16" s="14" t="inlineStr">
        <is>
          <t>Days saved</t>
        </is>
      </c>
      <c r="B16" s="43">
        <f>Inputs!B18-B15</f>
        <v/>
      </c>
      <c r="H16">
        <f>A7</f>
        <v/>
      </c>
      <c r="I16" s="39">
        <f>D7</f>
        <v/>
      </c>
    </row>
    <row r="17">
      <c r="A17" s="14" t="inlineStr">
        <is>
          <t>Working capital unlocked ($)</t>
        </is>
      </c>
      <c r="B17" s="38">
        <f>(B16/365)*Inputs!B23*Inputs!B24</f>
        <v/>
      </c>
      <c r="H17">
        <f>A8</f>
        <v/>
      </c>
      <c r="I17" s="39">
        <f>D8</f>
        <v/>
      </c>
    </row>
    <row r="18">
      <c r="A18" s="14" t="inlineStr">
        <is>
          <t>New error / exception rate</t>
        </is>
      </c>
      <c r="B18" s="44">
        <f>Inputs!B20*(1-I7)</f>
        <v/>
      </c>
      <c r="H18">
        <f>A9</f>
        <v/>
      </c>
      <c r="I18" s="39">
        <f>D9</f>
        <v/>
      </c>
    </row>
    <row r="19">
      <c r="A19" s="14" t="inlineStr">
        <is>
          <t>Error cost savings ($)</t>
        </is>
      </c>
      <c r="B19" s="38">
        <f>Inputs!B5*Inputs!B20*Inputs!B21*I7</f>
        <v/>
      </c>
      <c r="H19">
        <f>A10</f>
        <v/>
      </c>
      <c r="I19" s="39">
        <f>D10</f>
        <v/>
      </c>
    </row>
    <row r="20">
      <c r="A20" s="14" t="inlineStr">
        <is>
          <t>Manual process % (after)</t>
        </is>
      </c>
      <c r="B20" s="40">
        <f>Inputs!B19*(1-I8)</f>
        <v/>
      </c>
      <c r="H20">
        <f>A11</f>
        <v/>
      </c>
      <c r="I20" s="39">
        <f>D11</f>
        <v/>
      </c>
    </row>
    <row r="21">
      <c r="A21" s="14" t="inlineStr">
        <is>
          <t>FTEs equivalent saved</t>
        </is>
      </c>
      <c r="B21" s="43">
        <f>IF(OR(Inputs!B27=0,Inputs!B28=0),"—",(D7+Inputs!B27*Inputs!B28*I8)/Inputs!B28)</f>
        <v/>
      </c>
    </row>
    <row r="22">
      <c r="A22" s="14" t="inlineStr">
        <is>
          <t>Total Annual Value (cost savings + WC + error)</t>
        </is>
      </c>
      <c r="B22" s="38">
        <f>D12+B17+B19</f>
        <v/>
      </c>
    </row>
    <row r="24">
      <c r="A24" s="7" t="inlineStr">
        <is>
          <t>Section 3 — Multi-Year View (ramp from Inputs F)</t>
        </is>
      </c>
      <c r="B24" s="8" t="n"/>
      <c r="C24" s="8" t="n"/>
      <c r="D24" s="8" t="n"/>
      <c r="E24" s="8" t="n"/>
    </row>
    <row r="25">
      <c r="A25" s="35" t="inlineStr">
        <is>
          <t>Year</t>
        </is>
      </c>
      <c r="B25" s="35" t="inlineStr">
        <is>
          <t>Gross Savings</t>
        </is>
      </c>
      <c r="C25" s="35" t="inlineStr">
        <is>
          <t>Implementation Cost</t>
        </is>
      </c>
      <c r="D25" s="35" t="inlineStr">
        <is>
          <t>Net Benefit</t>
        </is>
      </c>
      <c r="E25" s="35" t="inlineStr">
        <is>
          <t>Cumulative Net</t>
        </is>
      </c>
    </row>
    <row r="26">
      <c r="A26" t="inlineStr">
        <is>
          <t>Year 1</t>
        </is>
      </c>
      <c r="B26" s="39">
        <f>D12*Inputs!B37</f>
        <v/>
      </c>
      <c r="C26" s="39">
        <f>Inputs!B31+Inputs!B32</f>
        <v/>
      </c>
      <c r="D26" s="39">
        <f>B26-C26</f>
        <v/>
      </c>
      <c r="E26" s="39">
        <f>D26</f>
        <v/>
      </c>
    </row>
    <row r="27">
      <c r="A27" t="inlineStr">
        <is>
          <t>Year 2</t>
        </is>
      </c>
      <c r="B27" s="39">
        <f>D12*Inputs!B38</f>
        <v/>
      </c>
      <c r="C27" s="39">
        <f>Inputs!B33</f>
        <v/>
      </c>
      <c r="D27" s="39">
        <f>B27-C27</f>
        <v/>
      </c>
      <c r="E27" s="39">
        <f>E26+D27</f>
        <v/>
      </c>
    </row>
    <row r="28">
      <c r="A28" t="inlineStr">
        <is>
          <t>Year 3</t>
        </is>
      </c>
      <c r="B28" s="39">
        <f>D12</f>
        <v/>
      </c>
      <c r="C28" s="39">
        <f>Inputs!B33</f>
        <v/>
      </c>
      <c r="D28" s="39">
        <f>B28-C28</f>
        <v/>
      </c>
      <c r="E28" s="39">
        <f>E27+D28</f>
        <v/>
      </c>
    </row>
    <row r="29">
      <c r="A29" t="inlineStr">
        <is>
          <t>Year 4</t>
        </is>
      </c>
      <c r="B29" s="39">
        <f>D12</f>
        <v/>
      </c>
      <c r="C29" s="39">
        <f>Inputs!B33</f>
        <v/>
      </c>
      <c r="D29" s="39">
        <f>B29-C29</f>
        <v/>
      </c>
      <c r="E29" s="39">
        <f>E28+D29</f>
        <v/>
      </c>
    </row>
    <row r="30">
      <c r="A30" t="inlineStr">
        <is>
          <t>Year 5</t>
        </is>
      </c>
      <c r="B30" s="39">
        <f>D12</f>
        <v/>
      </c>
      <c r="C30" s="39">
        <f>Inputs!B33</f>
        <v/>
      </c>
      <c r="D30" s="39">
        <f>B30-C30</f>
        <v/>
      </c>
      <c r="E30" s="39">
        <f>E29+D30</f>
        <v/>
      </c>
    </row>
    <row r="32">
      <c r="A32" s="7" t="inlineStr">
        <is>
          <t>Section 4 — ROI Summary (suppresses when implementation cost is blank/zero)</t>
        </is>
      </c>
      <c r="B32" s="8" t="n"/>
      <c r="C32" s="8" t="n"/>
      <c r="D32" s="8" t="n"/>
    </row>
    <row r="33">
      <c r="A33" s="14" t="inlineStr">
        <is>
          <t>Total 3-year savings</t>
        </is>
      </c>
      <c r="B33" s="39">
        <f>SUM(B26:B28)</f>
        <v/>
      </c>
    </row>
    <row r="34">
      <c r="A34" s="14" t="inlineStr">
        <is>
          <t>Total 3-year SagaChain cost</t>
        </is>
      </c>
      <c r="B34" s="39">
        <f>SUM(C26:C28)</f>
        <v/>
      </c>
    </row>
    <row r="35">
      <c r="A35" s="14" t="inlineStr">
        <is>
          <t>Net 3-year benefit</t>
        </is>
      </c>
      <c r="B35" s="45">
        <f>B33-B34</f>
        <v/>
      </c>
    </row>
    <row r="36">
      <c r="A36" s="14" t="inlineStr">
        <is>
          <t>ROI %</t>
        </is>
      </c>
      <c r="B36" s="40">
        <f>IF(OR(Inputs!B31=0,D12=0),"—",B35/B34)</f>
        <v/>
      </c>
    </row>
    <row r="37">
      <c r="A37" s="14" t="inlineStr">
        <is>
          <t>Payback period (months)</t>
        </is>
      </c>
      <c r="B37" s="46">
        <f>IF(OR(Inputs!B31=0,D12=0),"—",IF((D12/12-Inputs!B32/12)&lt;=0,"—",Inputs!B31/(D12/12-Inputs!B32/12)))</f>
        <v/>
      </c>
    </row>
    <row r="38">
      <c r="A38" s="14" t="inlineStr">
        <is>
          <t>3-year NPV</t>
        </is>
      </c>
      <c r="B38" s="45">
        <f>IF(OR(Inputs!B31=0,D12=0),"—",NPV(Inputs!B34,B26-Inputs!B32,B27-Inputs!B33,B28-Inputs!B33)-Inputs!B31)</f>
        <v/>
      </c>
    </row>
    <row r="40">
      <c r="A40" s="7" t="inlineStr">
        <is>
          <t>Section 6 — One-Page Executive Summary</t>
        </is>
      </c>
      <c r="B40" s="8" t="n"/>
      <c r="C40" s="8" t="n"/>
      <c r="D40" s="8" t="n"/>
      <c r="E40" s="8" t="n"/>
      <c r="F40" s="8" t="n"/>
    </row>
    <row r="41">
      <c r="A41" s="47">
        <f>Profile!B4</f>
        <v/>
      </c>
    </row>
    <row r="42">
      <c r="A42">
        <f>CONCATENATE(Profile!B5," — ",Profile!B6," scenario")</f>
        <v/>
      </c>
    </row>
    <row r="43">
      <c r="A43" t="inlineStr">
        <is>
          <t>Total annual cost savings</t>
        </is>
      </c>
      <c r="B43" s="48">
        <f>D12</f>
        <v/>
      </c>
    </row>
    <row r="44">
      <c r="A44" t="inlineStr">
        <is>
          <t>Working capital unlocked</t>
        </is>
      </c>
      <c r="B44" s="39">
        <f>B17</f>
        <v/>
      </c>
    </row>
    <row r="45">
      <c r="A45" t="inlineStr">
        <is>
          <t>FTEs equivalent saved</t>
        </is>
      </c>
      <c r="B45">
        <f>B21</f>
        <v/>
      </c>
    </row>
    <row r="46">
      <c r="A46" t="inlineStr">
        <is>
          <t>Payback (months)</t>
        </is>
      </c>
      <c r="B46">
        <f>B37</f>
        <v/>
      </c>
    </row>
    <row r="47">
      <c r="A47" t="inlineStr">
        <is>
          <t>3-year NPV</t>
        </is>
      </c>
      <c r="B47" s="39">
        <f>B38</f>
        <v/>
      </c>
    </row>
    <row r="48">
      <c r="A48" t="inlineStr">
        <is>
          <t>Top saving categories (by $ saved)</t>
        </is>
      </c>
    </row>
    <row r="49">
      <c r="A49">
        <f>INDEX(A6:A11,MATCH(LARGE(D6:D11,1),D6:D11,0))</f>
        <v/>
      </c>
      <c r="B49" s="39">
        <f>LARGE(D6:D11,1)</f>
        <v/>
      </c>
    </row>
    <row r="50">
      <c r="A50">
        <f>INDEX(A6:A11,MATCH(LARGE(D6:D11,2),D6:D11,0))</f>
        <v/>
      </c>
      <c r="B50" s="39">
        <f>LARGE(D6:D11,2)</f>
        <v/>
      </c>
    </row>
    <row r="51">
      <c r="A51">
        <f>INDEX(A6:A11,MATCH(LARGE(D6:D11,3),D6:D11,0))</f>
        <v/>
      </c>
      <c r="B51" s="39">
        <f>LARGE(D6:D11,3)</f>
        <v/>
      </c>
    </row>
    <row r="52">
      <c r="A52" s="49" t="inlineStr">
        <is>
          <t>Estimates only. Actual results depend on implementation scope, data quality, integration complexity, and organizational change management. This calculator is not a quote, contract, or guarantee. Percentages are derived from PraSaga pilot models, internal analyses, and published industry benchmarks; they should be refined with prospect-specific data before use in financial planning.</t>
        </is>
      </c>
    </row>
    <row r="53"/>
    <row r="54">
      <c r="A54" s="29" t="inlineStr">
        <is>
          <t>Contact: michael@prasaga.com  |  Booking: https://prasaga.com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8">
    <mergeCell ref="A24:E24"/>
    <mergeCell ref="A52:F53"/>
    <mergeCell ref="A2:H2"/>
    <mergeCell ref="A40:F40"/>
    <mergeCell ref="A4:F4"/>
    <mergeCell ref="A1:H1"/>
    <mergeCell ref="A32:D32"/>
    <mergeCell ref="A14:D14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7" t="inlineStr">
        <is>
          <t>Sensitivity / Scenarios</t>
        </is>
      </c>
      <c r="B1" s="8" t="n"/>
      <c r="C1" s="8" t="n"/>
      <c r="D1" s="8" t="n"/>
      <c r="E1" s="8" t="n"/>
      <c r="F1" s="8" t="n"/>
    </row>
    <row r="2">
      <c r="A2" s="13" t="inlineStr">
        <is>
          <t>Tornado: impact on Total Annual Cost Savings if each cost input moves ±20%. Scenario comparison uses Assumptions Conservative / Base / Optimistic at current Inputs.</t>
        </is>
      </c>
    </row>
    <row r="4">
      <c r="A4" s="7" t="inlineStr">
        <is>
          <t>Scenario Comparison — Total Annual Cost Savings</t>
        </is>
      </c>
      <c r="B4" s="8" t="n"/>
      <c r="C4" s="8" t="n"/>
      <c r="D4" s="8" t="n"/>
      <c r="E4" s="8" t="n"/>
    </row>
    <row r="5">
      <c r="A5" s="19" t="inlineStr">
        <is>
          <t>Scenario</t>
        </is>
      </c>
      <c r="B5" s="19" t="inlineStr">
        <is>
          <t>Total Annual Cost Savings</t>
        </is>
      </c>
    </row>
    <row r="6">
      <c r="A6" t="inlineStr">
        <is>
          <t>Conservative</t>
        </is>
      </c>
      <c r="B6" s="39">
        <f>MAX(0,Inputs!B10*IFERROR(INDEX(Assumptions!$D$5:$F$76,MATCH(Profile!$B$5&amp;"|intermediary",Assumptions!$H$5:$H$76,0),MATCH("Conservative",Assumptions!$D$4:$F$4,0)),0))+MAX(0,Inputs!B11*IFERROR(INDEX(Assumptions!$D$5:$F$76,MATCH(Profile!$B$5&amp;"|reconciliation",Assumptions!$H$5:$H$76,0),MATCH("Conservative",Assumptions!$D$4:$F$4,0)),0))+MAX(0,Inputs!B12*IFERROR(INDEX(Assumptions!$D$5:$F$76,MATCH(Profile!$B$5&amp;"|compliance",Assumptions!$H$5:$H$76,0),MATCH("Conservative",Assumptions!$D$4:$F$4,0)),0))+MAX(0,Inputs!B13*IFERROR(INDEX(Assumptions!$D$5:$F$76,MATCH(Profile!$B$5&amp;"|fraud",Assumptions!$H$5:$H$76,0),MATCH("Conservative",Assumptions!$D$4:$F$4,0)),0))+MAX(0,Inputs!B14*IFERROR(INDEX(Assumptions!$D$5:$F$76,MATCH(Profile!$B$5&amp;"|data_error",Assumptions!$H$5:$H$76,0),MATCH("Conservative",Assumptions!$D$4:$F$4,0)),0))+MAX(0,Inputs!B15*IFERROR(INDEX(Assumptions!$D$5:$F$76,MATCH(Profile!$B$5&amp;"|inventory_wc",Assumptions!$H$5:$H$76,0),MATCH("Conservative",Assumptions!$D$4:$F$4,0)),0))</f>
        <v/>
      </c>
    </row>
    <row r="7">
      <c r="A7" t="inlineStr">
        <is>
          <t>Base</t>
        </is>
      </c>
      <c r="B7" s="50">
        <f>MAX(0,Inputs!B10*IFERROR(INDEX(Assumptions!$D$5:$F$76,MATCH(Profile!$B$5&amp;"|intermediary",Assumptions!$H$5:$H$76,0),MATCH("Base",Assumptions!$D$4:$F$4,0)),0))+MAX(0,Inputs!B11*IFERROR(INDEX(Assumptions!$D$5:$F$76,MATCH(Profile!$B$5&amp;"|reconciliation",Assumptions!$H$5:$H$76,0),MATCH("Base",Assumptions!$D$4:$F$4,0)),0))+MAX(0,Inputs!B12*IFERROR(INDEX(Assumptions!$D$5:$F$76,MATCH(Profile!$B$5&amp;"|compliance",Assumptions!$H$5:$H$76,0),MATCH("Base",Assumptions!$D$4:$F$4,0)),0))+MAX(0,Inputs!B13*IFERROR(INDEX(Assumptions!$D$5:$F$76,MATCH(Profile!$B$5&amp;"|fraud",Assumptions!$H$5:$H$76,0),MATCH("Base",Assumptions!$D$4:$F$4,0)),0))+MAX(0,Inputs!B14*IFERROR(INDEX(Assumptions!$D$5:$F$76,MATCH(Profile!$B$5&amp;"|data_error",Assumptions!$H$5:$H$76,0),MATCH("Base",Assumptions!$D$4:$F$4,0)),0))+MAX(0,Inputs!B15*IFERROR(INDEX(Assumptions!$D$5:$F$76,MATCH(Profile!$B$5&amp;"|inventory_wc",Assumptions!$H$5:$H$76,0),MATCH("Base",Assumptions!$D$4:$F$4,0)),0))</f>
        <v/>
      </c>
    </row>
    <row r="8">
      <c r="A8" t="inlineStr">
        <is>
          <t>Optimistic</t>
        </is>
      </c>
      <c r="B8" s="39">
        <f>MAX(0,Inputs!B10*IFERROR(INDEX(Assumptions!$D$5:$F$76,MATCH(Profile!$B$5&amp;"|intermediary",Assumptions!$H$5:$H$76,0),MATCH("Optimistic",Assumptions!$D$4:$F$4,0)),0))+MAX(0,Inputs!B11*IFERROR(INDEX(Assumptions!$D$5:$F$76,MATCH(Profile!$B$5&amp;"|reconciliation",Assumptions!$H$5:$H$76,0),MATCH("Optimistic",Assumptions!$D$4:$F$4,0)),0))+MAX(0,Inputs!B12*IFERROR(INDEX(Assumptions!$D$5:$F$76,MATCH(Profile!$B$5&amp;"|compliance",Assumptions!$H$5:$H$76,0),MATCH("Optimistic",Assumptions!$D$4:$F$4,0)),0))+MAX(0,Inputs!B13*IFERROR(INDEX(Assumptions!$D$5:$F$76,MATCH(Profile!$B$5&amp;"|fraud",Assumptions!$H$5:$H$76,0),MATCH("Optimistic",Assumptions!$D$4:$F$4,0)),0))+MAX(0,Inputs!B14*IFERROR(INDEX(Assumptions!$D$5:$F$76,MATCH(Profile!$B$5&amp;"|data_error",Assumptions!$H$5:$H$76,0),MATCH("Optimistic",Assumptions!$D$4:$F$4,0)),0))+MAX(0,Inputs!B15*IFERROR(INDEX(Assumptions!$D$5:$F$76,MATCH(Profile!$B$5&amp;"|inventory_wc",Assumptions!$H$5:$H$76,0),MATCH("Optimistic",Assumptions!$D$4:$F$4,0)),0))</f>
        <v/>
      </c>
    </row>
    <row r="11">
      <c r="A11" s="7" t="inlineStr">
        <is>
          <t>Tornado — Cost Input ±20% Impact on Total Annual Savings</t>
        </is>
      </c>
      <c r="B11" s="8" t="n"/>
      <c r="C11" s="8" t="n"/>
      <c r="D11" s="8" t="n"/>
      <c r="E11" s="8" t="n"/>
      <c r="F11" s="8" t="n"/>
    </row>
    <row r="12">
      <c r="A12" s="51" t="inlineStr">
        <is>
          <t>Cost Input</t>
        </is>
      </c>
      <c r="B12" s="51" t="inlineStr">
        <is>
          <t>Low (−20%)</t>
        </is>
      </c>
      <c r="C12" s="51" t="inlineStr">
        <is>
          <t>Base</t>
        </is>
      </c>
      <c r="D12" s="51" t="inlineStr">
        <is>
          <t>High (+20%)</t>
        </is>
      </c>
      <c r="E12" s="51" t="inlineStr">
        <is>
          <t>Swing ($)</t>
        </is>
      </c>
      <c r="F12" s="51" t="inlineStr">
        <is>
          <t>Sensitivity rank</t>
        </is>
      </c>
    </row>
    <row r="13">
      <c r="A13" t="inlineStr">
        <is>
          <t>Intermediary / clearing / broker / escrow fees</t>
        </is>
      </c>
      <c r="B13" s="39">
        <f>Calculator!$D$12-0.2*Inputs!B10*(IFERROR(INDEX(Assumptions!$D$5:$F$76,MATCH(Profile!$B$5&amp;"|intermediary",Assumptions!$H$5:$H$76,0),MATCH(Profile!$B$6,Assumptions!$D$4:$F$4,0)),0))</f>
        <v/>
      </c>
      <c r="C13" s="39">
        <f>Calculator!$D$12</f>
        <v/>
      </c>
      <c r="D13" s="39">
        <f>Calculator!$D$12+0.2*Inputs!B10*(IFERROR(INDEX(Assumptions!$D$5:$F$76,MATCH(Profile!$B$5&amp;"|intermediary",Assumptions!$H$5:$H$76,0),MATCH(Profile!$B$6,Assumptions!$D$4:$F$4,0)),0))</f>
        <v/>
      </c>
      <c r="E13" s="38">
        <f>D13-B13</f>
        <v/>
      </c>
    </row>
    <row r="14">
      <c r="A14" t="inlineStr">
        <is>
          <t>Reconciliation, exception-handling &amp; claims labor</t>
        </is>
      </c>
      <c r="B14" s="39">
        <f>Calculator!$D$12-0.2*Inputs!B11*(IFERROR(INDEX(Assumptions!$D$5:$F$76,MATCH(Profile!$B$5&amp;"|reconciliation",Assumptions!$H$5:$H$76,0),MATCH(Profile!$B$6,Assumptions!$D$4:$F$4,0)),0))</f>
        <v/>
      </c>
      <c r="C14" s="39">
        <f>Calculator!$D$12</f>
        <v/>
      </c>
      <c r="D14" s="39">
        <f>Calculator!$D$12+0.2*Inputs!B11*(IFERROR(INDEX(Assumptions!$D$5:$F$76,MATCH(Profile!$B$5&amp;"|reconciliation",Assumptions!$H$5:$H$76,0),MATCH(Profile!$B$6,Assumptions!$D$4:$F$4,0)),0))</f>
        <v/>
      </c>
      <c r="E14" s="38">
        <f>D14-B14</f>
        <v/>
      </c>
    </row>
    <row r="15">
      <c r="A15" t="inlineStr">
        <is>
          <t>Compliance, audit, regulatory reporting &amp; attestation</t>
        </is>
      </c>
      <c r="B15" s="39">
        <f>Calculator!$D$12-0.2*Inputs!B12*(IFERROR(INDEX(Assumptions!$D$5:$F$76,MATCH(Profile!$B$5&amp;"|compliance",Assumptions!$H$5:$H$76,0),MATCH(Profile!$B$6,Assumptions!$D$4:$F$4,0)),0))</f>
        <v/>
      </c>
      <c r="C15" s="39">
        <f>Calculator!$D$12</f>
        <v/>
      </c>
      <c r="D15" s="39">
        <f>Calculator!$D$12+0.2*Inputs!B12*(IFERROR(INDEX(Assumptions!$D$5:$F$76,MATCH(Profile!$B$5&amp;"|compliance",Assumptions!$H$5:$H$76,0),MATCH(Profile!$B$6,Assumptions!$D$4:$F$4,0)),0))</f>
        <v/>
      </c>
      <c r="E15" s="38">
        <f>D15-B15</f>
        <v/>
      </c>
    </row>
    <row r="16">
      <c r="A16" t="inlineStr">
        <is>
          <t>Fraud, counterfeit, loss, chargeback, write-off</t>
        </is>
      </c>
      <c r="B16" s="39">
        <f>Calculator!$D$12-0.2*Inputs!B13*(IFERROR(INDEX(Assumptions!$D$5:$F$76,MATCH(Profile!$B$5&amp;"|fraud",Assumptions!$H$5:$H$76,0),MATCH(Profile!$B$6,Assumptions!$D$4:$F$4,0)),0))</f>
        <v/>
      </c>
      <c r="C16" s="39">
        <f>Calculator!$D$12</f>
        <v/>
      </c>
      <c r="D16" s="39">
        <f>Calculator!$D$12+0.2*Inputs!B13*(IFERROR(INDEX(Assumptions!$D$5:$F$76,MATCH(Profile!$B$5&amp;"|fraud",Assumptions!$H$5:$H$76,0),MATCH(Profile!$B$6,Assumptions!$D$4:$F$4,0)),0))</f>
        <v/>
      </c>
      <c r="E16" s="38">
        <f>D16-B16</f>
        <v/>
      </c>
    </row>
    <row r="17">
      <c r="A17" t="inlineStr">
        <is>
          <t>Data error / master-data / silo integration costs</t>
        </is>
      </c>
      <c r="B17" s="39">
        <f>Calculator!$D$12-0.2*Inputs!B14*(IFERROR(INDEX(Assumptions!$D$5:$F$76,MATCH(Profile!$B$5&amp;"|data_error",Assumptions!$H$5:$H$76,0),MATCH(Profile!$B$6,Assumptions!$D$4:$F$4,0)),0))</f>
        <v/>
      </c>
      <c r="C17" s="39">
        <f>Calculator!$D$12</f>
        <v/>
      </c>
      <c r="D17" s="39">
        <f>Calculator!$D$12+0.2*Inputs!B14*(IFERROR(INDEX(Assumptions!$D$5:$F$76,MATCH(Profile!$B$5&amp;"|data_error",Assumptions!$H$5:$H$76,0),MATCH(Profile!$B$6,Assumptions!$D$4:$F$4,0)),0))</f>
        <v/>
      </c>
      <c r="E17" s="38">
        <f>D17-B17</f>
        <v/>
      </c>
    </row>
    <row r="18">
      <c r="A18" t="inlineStr">
        <is>
          <t>Inventory carrying / working-capital cost (cycle)</t>
        </is>
      </c>
      <c r="B18" s="39">
        <f>Calculator!$D$12-0.2*Inputs!B15*(IFERROR(INDEX(Assumptions!$D$5:$F$76,MATCH(Profile!$B$5&amp;"|inventory_wc",Assumptions!$H$5:$H$76,0),MATCH(Profile!$B$6,Assumptions!$D$4:$F$4,0)),0))</f>
        <v/>
      </c>
      <c r="C18" s="39">
        <f>Calculator!$D$12</f>
        <v/>
      </c>
      <c r="D18" s="39">
        <f>Calculator!$D$12+0.2*Inputs!B15*(IFERROR(INDEX(Assumptions!$D$5:$F$76,MATCH(Profile!$B$5&amp;"|inventory_wc",Assumptions!$H$5:$H$76,0),MATCH(Profile!$B$6,Assumptions!$D$4:$F$4,0)),0))</f>
        <v/>
      </c>
      <c r="E18" s="38">
        <f>D18-B18</f>
        <v/>
      </c>
    </row>
    <row r="20">
      <c r="A20" s="7" t="inlineStr">
        <is>
          <t>Key Drivers — Top 3 by Sensitivity Swing</t>
        </is>
      </c>
      <c r="B20" s="8" t="n"/>
      <c r="C20" s="8" t="n"/>
      <c r="D20" s="8" t="n"/>
    </row>
    <row r="21">
      <c r="A21">
        <f>INDEX(A13:A18,MATCH(LARGE(E13:E18,1),E13:E18,0))</f>
        <v/>
      </c>
      <c r="B21" s="39">
        <f>LARGE(E13:E18,1)</f>
        <v/>
      </c>
    </row>
    <row r="22">
      <c r="A22">
        <f>INDEX(A13:A18,MATCH(LARGE(E13:E18,2),E13:E18,0))</f>
        <v/>
      </c>
      <c r="B22" s="39">
        <f>LARGE(E13:E18,2)</f>
        <v/>
      </c>
    </row>
    <row r="23">
      <c r="A23">
        <f>INDEX(A13:A18,MATCH(LARGE(E13:E18,3),E13:E18,0))</f>
        <v/>
      </c>
      <c r="B23" s="39">
        <f>LARGE(E13:E18,3)</f>
        <v/>
      </c>
    </row>
    <row r="25">
      <c r="A25" s="19" t="inlineStr">
        <is>
          <t>Scenario toggle</t>
        </is>
      </c>
    </row>
    <row r="26">
      <c r="A26" t="inlineStr">
        <is>
          <t>Active scenario (linked to Profile — change there)</t>
        </is>
      </c>
      <c r="B26" s="52">
        <f>Profile!B6</f>
        <v/>
      </c>
    </row>
    <row r="28">
      <c r="A28" s="13" t="inlineStr">
        <is>
          <t>Toggle tip: change Profile!Scenario or edit Assumptions yellow cells to stress-test.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5">
    <mergeCell ref="A2:F2"/>
    <mergeCell ref="A11:F11"/>
    <mergeCell ref="A4:E4"/>
    <mergeCell ref="A1:F1"/>
    <mergeCell ref="A20:D20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4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14" customWidth="1" min="2" max="2"/>
    <col width="42" customWidth="1" min="3" max="3"/>
    <col width="36" customWidth="1" min="4" max="4"/>
  </cols>
  <sheetData>
    <row r="1">
      <c r="A1" s="7" t="inlineStr">
        <is>
          <t>Notes &amp; Methodology</t>
        </is>
      </c>
      <c r="B1" s="8" t="n"/>
      <c r="C1" s="8" t="n"/>
      <c r="D1" s="8" t="n"/>
    </row>
    <row r="3">
      <c r="A3" s="7" t="inlineStr">
        <is>
          <t>CFO source map — what to pull for Inputs</t>
        </is>
      </c>
      <c r="B3" s="8" t="n"/>
      <c r="C3" s="8" t="n"/>
      <c r="D3" s="8" t="n"/>
    </row>
    <row r="4" ht="40" customHeight="1">
      <c r="A4" s="53" t="inlineStr">
        <is>
          <t>Not every calculator category is a single named GL account. Prefer extractable fees and loss lines first; allocate payroll/IT where the activity is real but unlabeled. Working-capital carrying is usually an economic (treasury) cost, not booked OpEx.</t>
        </is>
      </c>
    </row>
    <row r="5">
      <c r="A5" s="28" t="inlineStr">
        <is>
          <t>Calculator input</t>
        </is>
      </c>
      <c r="B5" s="28" t="inlineStr">
        <is>
          <t>System</t>
        </is>
      </c>
      <c r="C5" s="28" t="inlineStr">
        <is>
          <t>What to pull</t>
        </is>
      </c>
      <c r="D5" s="28" t="inlineStr">
        <is>
          <t>How clean?</t>
        </is>
      </c>
    </row>
    <row r="6" ht="48" customHeight="1">
      <c r="A6" s="54" t="inlineStr">
        <is>
          <t>Section A — Volume / avg value / revenue base</t>
        </is>
      </c>
      <c r="B6" s="54" t="inlineStr">
        <is>
          <t>ERP / Ops</t>
        </is>
      </c>
      <c r="C6" s="54" t="inlineStr">
        <is>
          <t>Annual transaction, shipment, or event count; average value; relevant revenue or spend base</t>
        </is>
      </c>
      <c r="D6" s="54" t="inlineStr">
        <is>
          <t>Usually clean from ERP / sales / ops reports</t>
        </is>
      </c>
    </row>
    <row r="7" ht="48" customHeight="1">
      <c r="A7" s="54" t="inlineStr">
        <is>
          <t>Section B — Intermediary / clearing / 3PL / broker / escrow fees</t>
        </is>
      </c>
      <c r="B7" s="54" t="inlineStr">
        <is>
          <t>GL / AP</t>
        </is>
      </c>
      <c r="C7" s="54" t="inlineStr">
        <is>
          <t>Bank, correspondent, clearing, 3PL, broker, escrow, network fee invoices and fee GL accounts</t>
        </is>
      </c>
      <c r="D7" s="54" t="inlineStr">
        <is>
          <t>Often clean GL/AP lines</t>
        </is>
      </c>
    </row>
    <row r="8" ht="48" customHeight="1">
      <c r="A8" s="54" t="inlineStr">
        <is>
          <t>Section B — Reconciliation / exception / claims labor</t>
        </is>
      </c>
      <c r="B8" s="54" t="inlineStr">
        <is>
          <t>Payroll</t>
        </is>
      </c>
      <c r="C8" s="54" t="inlineStr">
        <is>
          <t>FTEs in AR/AP, inventory control, claims, middle-office × % time on recon / exceptions / claims</t>
        </is>
      </c>
      <c r="D8" s="54" t="inlineStr">
        <is>
          <t>Allocate — rarely one GL named “reconciliation”</t>
        </is>
      </c>
    </row>
    <row r="9" ht="48" customHeight="1">
      <c r="A9" s="54" t="inlineStr">
        <is>
          <t>Section B — Compliance / audit / regulatory / attestation</t>
        </is>
      </c>
      <c r="B9" s="54" t="inlineStr">
        <is>
          <t>GL + Payroll</t>
        </is>
      </c>
      <c r="C9" s="54" t="inlineStr">
        <is>
          <t>External audit, legal, regulatory filing fees; internal compliance / attestation G&amp;A labor</t>
        </is>
      </c>
      <c r="D9" s="54" t="inlineStr">
        <is>
          <t>Fees clean; internal labor usually allocated</t>
        </is>
      </c>
    </row>
    <row r="10" ht="48" customHeight="1">
      <c r="A10" s="54" t="inlineStr">
        <is>
          <t>Section B — Fraud / counterfeit / loss / chargeback / write-off</t>
        </is>
      </c>
      <c r="B10" s="54" t="inlineStr">
        <is>
          <t>GL / P&amp;L</t>
        </is>
      </c>
      <c r="C10" s="54" t="inlineStr">
        <is>
          <t>Chargebacks, shrinkage, write-offs, warranty/claims leakage, credit losses (net of recoveries if known)</t>
        </is>
      </c>
      <c r="D10" s="54" t="inlineStr">
        <is>
          <t>Often in loss accounts; “counterfeit” may be buried</t>
        </is>
      </c>
    </row>
    <row r="11" ht="48" customHeight="1">
      <c r="A11" s="54" t="inlineStr">
        <is>
          <t>Section B — Data error / master-data / silo integration costs</t>
        </is>
      </c>
      <c r="B11" s="54" t="inlineStr">
        <is>
          <t>IT / Projects</t>
        </is>
      </c>
      <c r="C11" s="54" t="inlineStr">
        <is>
          <t>Integration, MDM, data-quality OpEx; vendor rework; overtime for re-keying / format fixes</t>
        </is>
      </c>
      <c r="D11" s="54" t="inlineStr">
        <is>
          <t>Real spend; rarely one named “silo” account</t>
        </is>
      </c>
    </row>
    <row r="12" ht="48" customHeight="1">
      <c r="A12" s="54" t="inlineStr">
        <is>
          <t>Section B — Inventory / WC carrying (cycle-related)</t>
        </is>
      </c>
      <c r="B12" s="54" t="inlineStr">
        <is>
          <t>Treasury / BS</t>
        </is>
      </c>
      <c r="C12" s="54" t="inlineStr">
        <is>
          <t>Inventory (or trapped liquidity) × cost of capital; or CCC / days-of-inventory × annual flow</t>
        </is>
      </c>
      <c r="D12" s="54" t="inlineStr">
        <is>
          <t>Economic cost — model from BS + WACC, not typical OpEx</t>
        </is>
      </c>
    </row>
    <row r="13" ht="48" customHeight="1">
      <c r="A13" s="54" t="inlineStr">
        <is>
          <t>Section C — Cycle days / manual % / error rate / cost per error / annual flow / CoC</t>
        </is>
      </c>
      <c r="B13" s="54" t="inlineStr">
        <is>
          <t>Ops / Treasury</t>
        </is>
      </c>
      <c r="C13" s="54" t="inlineStr">
        <is>
          <t>O2C or settlement cycle; manual-touch %; exception rate; average cost per exception; flow $ subject to delay; capital rate</t>
        </is>
      </c>
      <c r="D13" s="54" t="inlineStr">
        <is>
          <t>Process metrics — not chart-of-accounts rows</t>
        </is>
      </c>
    </row>
    <row r="14" ht="48" customHeight="1">
      <c r="A14" s="54" t="inlineStr">
        <is>
          <t>Section D — FTEs / fully-loaded cost per FTE</t>
        </is>
      </c>
      <c r="B14" s="54" t="inlineStr">
        <is>
          <t>Payroll / HR</t>
        </is>
      </c>
      <c r="C14" s="54" t="inlineStr">
        <is>
          <t>Headcount in recon / compliance / exception roles; burdened annual cost per FTE</t>
        </is>
      </c>
      <c r="D14" s="54" t="inlineStr">
        <is>
          <t>Clean from HR/payroll if roles are defined</t>
        </is>
      </c>
    </row>
    <row r="15" ht="48" customHeight="1">
      <c r="A15" s="54" t="inlineStr">
        <is>
          <t>Section E — Implementation + run costs / NPV rate</t>
        </is>
      </c>
      <c r="B15" s="54" t="inlineStr">
        <is>
          <t>Vendor / CapEx</t>
        </is>
      </c>
      <c r="C15" s="54" t="inlineStr">
        <is>
          <t>One-time implementation quote; Y1 and Y2+ run (license, support, governance); discount rate policy</t>
        </is>
      </c>
      <c r="D15" s="54" t="inlineStr">
        <is>
          <t>From proposal / treasury policy — optional for savings-only view</t>
        </is>
      </c>
    </row>
    <row r="16" ht="32" customHeight="1">
      <c r="A16" s="55" t="inlineStr">
        <is>
          <t>CFO tip: start with GL/AP fees + loss accounts + inventory balances; then allocate payroll and IT for recon, compliance labor, and data/silo costs with stated assumptions.</t>
        </is>
      </c>
    </row>
    <row r="18">
      <c r="A18" s="7" t="inlineStr">
        <is>
          <t>Why each cost category improves under SagaChain</t>
        </is>
      </c>
      <c r="B18" s="8" t="n"/>
      <c r="C18" s="8" t="n"/>
      <c r="D18" s="8" t="n"/>
    </row>
    <row r="19" ht="36" customHeight="1">
      <c r="A19" s="19" t="inlineStr">
        <is>
          <t>Intermediary fees</t>
        </is>
      </c>
      <c r="B19" s="56" t="inlineStr">
        <is>
          <t>Canonical class trees collapse multi-hop broker and relay layers into direct peer-to-peer programmable smart asset transfers.</t>
        </is>
      </c>
    </row>
    <row r="20" ht="36" customHeight="1">
      <c r="A20" s="19" t="inlineStr">
        <is>
          <t>Reconciliation labor</t>
        </is>
      </c>
      <c r="B20" s="56" t="inlineStr">
        <is>
          <t>Single source of truth + non-bypassable governance eliminates the discrepancy between party A's ledger and party B's ledger — no reconciliation events.</t>
        </is>
      </c>
    </row>
    <row r="21" ht="36" customHeight="1">
      <c r="A21" s="19" t="inlineStr">
        <is>
          <t>Compliance / audit</t>
        </is>
      </c>
      <c r="B21" s="56" t="inlineStr">
        <is>
          <t>Policy-at-dispatch means governance is embedded in the asset class tree, making every transaction self-attesting. Audit = read the chain, not reconstruct paper trails.</t>
        </is>
      </c>
    </row>
    <row r="22" ht="36" customHeight="1">
      <c r="A22" s="19" t="inlineStr">
        <is>
          <t>Fraud / counterfeit</t>
        </is>
      </c>
      <c r="B22" s="56" t="inlineStr">
        <is>
          <t>Real-time provenance + immutable class-tree lineage makes asset substitution or counterfeit injection cryptographically detectable.</t>
        </is>
      </c>
    </row>
    <row r="23" ht="36" customHeight="1">
      <c r="A23" s="19" t="inlineStr">
        <is>
          <t>Data errors / silos</t>
        </is>
      </c>
      <c r="B23" s="56" t="inlineStr">
        <is>
          <t>Canonical class tree definitions are the authoritative master data record. No re-keying, no format translation, no version conflicts between partners.</t>
        </is>
      </c>
    </row>
    <row r="24" ht="36" customHeight="1">
      <c r="A24" s="19" t="inlineStr">
        <is>
          <t>Inventory carrying</t>
        </is>
      </c>
      <c r="B24" s="56" t="inlineStr">
        <is>
          <t>Faster settlement and verified real-time inventory state reduce safety-stock requirements and working-capital lock-up.</t>
        </is>
      </c>
    </row>
    <row r="25" ht="36" customHeight="1">
      <c r="A25" s="19" t="inlineStr">
        <is>
          <t>Cycle time</t>
        </is>
      </c>
      <c r="B25" s="56" t="inlineStr">
        <is>
          <t>Non-bypassable governance removes approval queues and sequential intermediary steps; programmable execution reduces days to minutes.</t>
        </is>
      </c>
    </row>
    <row r="26" ht="36" customHeight="1">
      <c r="A26" s="19" t="inlineStr">
        <is>
          <t>Error rate</t>
        </is>
      </c>
      <c r="B26" s="56" t="inlineStr">
        <is>
          <t>Class-tree validation at submission time rejects non-conforming data before it enters the workflow.</t>
        </is>
      </c>
    </row>
    <row r="27" ht="36" customHeight="1">
      <c r="A27" s="19" t="inlineStr">
        <is>
          <t>Manual process</t>
        </is>
      </c>
      <c r="B27" s="56" t="inlineStr">
        <is>
          <t>Governed execution replaces manual attestation steps with programmable, auditable automation.</t>
        </is>
      </c>
    </row>
    <row r="29">
      <c r="A29" s="57" t="inlineStr">
        <is>
          <t>Important</t>
        </is>
      </c>
      <c r="B29" s="20" t="inlineStr">
        <is>
          <t>These percentages are illustrative starting points calibrated to PraSaga's internal pilot models and industry benchmarks. They are not promises. Refine with prospect-specific operational data, pilot results, and phased implementation plans before use in business cases.</t>
        </is>
      </c>
    </row>
    <row r="30"/>
    <row r="31"/>
    <row r="33">
      <c r="A33" s="58" t="inlineStr">
        <is>
          <t>Industry source notes</t>
        </is>
      </c>
    </row>
    <row r="34">
      <c r="A34" s="19" t="inlineStr">
        <is>
          <t>Automotive</t>
        </is>
      </c>
      <c r="B34" t="inlineStr">
        <is>
          <t>GS1 EPCIS 2.0 implementation studies; internal PraSaga pilot model</t>
        </is>
      </c>
    </row>
    <row r="35">
      <c r="A35" s="19" t="inlineStr">
        <is>
          <t>Pharma</t>
        </is>
      </c>
      <c r="B35" t="inlineStr">
        <is>
          <t>FDA DSCSA 2023 pilot data; WHO counterfeit pharmaceutical loss estimates</t>
        </is>
      </c>
    </row>
    <row r="36">
      <c r="A36" s="19" t="inlineStr">
        <is>
          <t>Finance</t>
        </is>
      </c>
      <c r="B36" t="inlineStr">
        <is>
          <t>Broadridge blockchain reconciliation study; DTCC T+1/T+0 settlement research</t>
        </is>
      </c>
    </row>
    <row r="37">
      <c r="A37" s="19" t="inlineStr">
        <is>
          <t>AIoT</t>
        </is>
      </c>
      <c r="B37" t="inlineStr">
        <is>
          <t>Model-based estimates; limited third-party benchmarks available 2026-07</t>
        </is>
      </c>
    </row>
    <row r="38">
      <c r="A38" s="19" t="inlineStr">
        <is>
          <t>Government</t>
        </is>
      </c>
      <c r="B38" t="inlineStr">
        <is>
          <t>Internal PraSaga analysis; GAO procurement overhead estimates</t>
        </is>
      </c>
    </row>
    <row r="41">
      <c r="A41" s="58" t="inlineStr">
        <is>
          <t>Formula guards</t>
        </is>
      </c>
    </row>
    <row r="42">
      <c r="A42" s="59" t="inlineStr">
        <is>
          <t>• Never hard-coded percentages in Calculator formulas — all reduction factors reference Assumptions.
• Division guarded with IF(denom=0,"—",…).
• Savings floored with MAX(0,…).
• ROI / payback / NPV suppressed when implementation cost or annual savings = 0.
• INDEX/MATCH used (Excel 2016+); no XLOOKUP.</t>
        </is>
      </c>
    </row>
    <row r="43"/>
    <row r="44"/>
    <row r="45"/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21">
    <mergeCell ref="B23:D23"/>
    <mergeCell ref="A4:D4"/>
    <mergeCell ref="B38:D38"/>
    <mergeCell ref="B29:D31"/>
    <mergeCell ref="B34:D34"/>
    <mergeCell ref="B19:D19"/>
    <mergeCell ref="B37:D37"/>
    <mergeCell ref="B24:D24"/>
    <mergeCell ref="B20:D20"/>
    <mergeCell ref="A1:D1"/>
    <mergeCell ref="B36:D36"/>
    <mergeCell ref="B35:D35"/>
    <mergeCell ref="B26:D26"/>
    <mergeCell ref="A42:D45"/>
    <mergeCell ref="A16:D16"/>
    <mergeCell ref="B25:D25"/>
    <mergeCell ref="A18:D18"/>
    <mergeCell ref="B22:D22"/>
    <mergeCell ref="A3:D3"/>
    <mergeCell ref="B27:D27"/>
    <mergeCell ref="B21:D2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8" customWidth="1" min="1" max="1"/>
    <col width="22" customWidth="1" min="2" max="2"/>
    <col width="22" customWidth="1" min="3" max="3"/>
    <col width="22" customWidth="1" min="4" max="4"/>
  </cols>
  <sheetData>
    <row r="1">
      <c r="A1" s="7" t="inlineStr">
        <is>
          <t>Demo Scenarios — Reference Packs (copy into Profile / Inputs)</t>
        </is>
      </c>
      <c r="B1" s="8" t="n"/>
      <c r="C1" s="8" t="n"/>
      <c r="D1" s="8" t="n"/>
    </row>
    <row r="2">
      <c r="A2" s="13" t="inlineStr">
        <is>
          <t>Profile/Inputs default to Demo A. To try B or C: copy values from the columns below into Profile and Inputs. Expected Base outputs are ballpark checks from the build plan.</t>
        </is>
      </c>
    </row>
    <row r="4">
      <c r="A4" s="28" t="inlineStr">
        <is>
          <t>Field</t>
        </is>
      </c>
      <c r="B4" s="28" t="inlineStr">
        <is>
          <t>Demo A (loaded)</t>
        </is>
      </c>
      <c r="C4" s="28" t="inlineStr">
        <is>
          <t>Demo B (Pharma)</t>
        </is>
      </c>
      <c r="D4" s="28" t="inlineStr">
        <is>
          <t>Demo C (Finance)</t>
        </is>
      </c>
    </row>
    <row r="5">
      <c r="A5" s="29" t="inlineStr">
        <is>
          <t>Company</t>
        </is>
      </c>
      <c r="B5" s="29" t="inlineStr">
        <is>
          <t>Apex Tier 2 Automotive (example)</t>
        </is>
      </c>
      <c r="C5" s="29" t="inlineStr">
        <is>
          <t>MedLink Distribution (example)</t>
        </is>
      </c>
      <c r="D5" s="29" t="inlineStr">
        <is>
          <t>Meridian Bank (example)</t>
        </is>
      </c>
    </row>
    <row r="6">
      <c r="A6" s="29" t="inlineStr">
        <is>
          <t>Industry</t>
        </is>
      </c>
      <c r="B6" s="29" t="inlineStr">
        <is>
          <t>Automotive / GS1 EPCIS 2.0</t>
        </is>
      </c>
      <c r="C6" s="29" t="inlineStr">
        <is>
          <t>Pharma / DSCSA + Pricing Transparency</t>
        </is>
      </c>
      <c r="D6" s="29" t="inlineStr">
        <is>
          <t>Finance / Payments (SWIFT-style)</t>
        </is>
      </c>
    </row>
    <row r="7">
      <c r="A7" s="29" t="inlineStr">
        <is>
          <t>Scenario</t>
        </is>
      </c>
      <c r="B7" s="29" t="inlineStr">
        <is>
          <t>Base</t>
        </is>
      </c>
      <c r="C7" s="29" t="inlineStr">
        <is>
          <t>Base</t>
        </is>
      </c>
      <c r="D7" s="29" t="inlineStr">
        <is>
          <t>Base</t>
        </is>
      </c>
    </row>
    <row r="8">
      <c r="A8" s="29" t="inlineStr">
        <is>
          <t>Annual volume</t>
        </is>
      </c>
      <c r="B8" s="60" t="n">
        <v>85000</v>
      </c>
      <c r="C8" s="60" t="n">
        <v>1200000</v>
      </c>
      <c r="D8" s="60" t="n">
        <v>320000</v>
      </c>
    </row>
    <row r="9">
      <c r="A9" s="29" t="inlineStr">
        <is>
          <t>Avg value / unit</t>
        </is>
      </c>
      <c r="B9" s="60" t="n">
        <v>1200</v>
      </c>
      <c r="C9" s="60" t="n">
        <v>85</v>
      </c>
      <c r="D9" s="60" t="n">
        <v>48000</v>
      </c>
    </row>
    <row r="10">
      <c r="A10" s="29" t="inlineStr">
        <is>
          <t>Counterparties</t>
        </is>
      </c>
      <c r="B10" s="60" t="n">
        <v>34</v>
      </c>
      <c r="C10" s="60" t="n">
        <v>210</v>
      </c>
      <c r="D10" s="60" t="n">
        <v>85</v>
      </c>
    </row>
    <row r="11">
      <c r="A11" s="29" t="inlineStr">
        <is>
          <t>Intermediary / clearing / broker / escrow fees</t>
        </is>
      </c>
      <c r="B11" s="60" t="n">
        <v>3200000</v>
      </c>
      <c r="C11" s="60" t="n">
        <v>4800000</v>
      </c>
      <c r="D11" s="60" t="n">
        <v>6400000</v>
      </c>
    </row>
    <row r="12">
      <c r="A12" s="29" t="inlineStr">
        <is>
          <t>Reconciliation, exception-handling &amp; claims labor</t>
        </is>
      </c>
      <c r="B12" s="60" t="n">
        <v>1800000</v>
      </c>
      <c r="C12" s="60" t="n">
        <v>2200000</v>
      </c>
      <c r="D12" s="60" t="n">
        <v>3100000</v>
      </c>
    </row>
    <row r="13">
      <c r="A13" s="29" t="inlineStr">
        <is>
          <t>Compliance, audit, regulatory reporting &amp; attestation</t>
        </is>
      </c>
      <c r="B13" s="60" t="n">
        <v>950000</v>
      </c>
      <c r="C13" s="60" t="n">
        <v>1600000</v>
      </c>
      <c r="D13" s="60" t="n">
        <v>2800000</v>
      </c>
    </row>
    <row r="14">
      <c r="A14" s="29" t="inlineStr">
        <is>
          <t>Fraud, counterfeit, loss, chargeback, write-off</t>
        </is>
      </c>
      <c r="B14" s="60" t="n">
        <v>420000</v>
      </c>
      <c r="C14" s="60" t="n">
        <v>890000</v>
      </c>
      <c r="D14" s="60" t="n">
        <v>1100000</v>
      </c>
    </row>
    <row r="15">
      <c r="A15" s="29" t="inlineStr">
        <is>
          <t>Data error / master-data / silo integration costs</t>
        </is>
      </c>
      <c r="B15" s="60" t="n">
        <v>680000</v>
      </c>
      <c r="C15" s="60" t="n">
        <v>740000</v>
      </c>
      <c r="D15" s="60" t="n">
        <v>980000</v>
      </c>
    </row>
    <row r="16">
      <c r="A16" s="29" t="inlineStr">
        <is>
          <t>Inventory carrying / working-capital cost (cycle)</t>
        </is>
      </c>
      <c r="B16" s="60" t="n">
        <v>2100000</v>
      </c>
      <c r="C16" s="60" t="n">
        <v>3300000</v>
      </c>
      <c r="D16" s="60" t="n">
        <v>4200000</v>
      </c>
    </row>
    <row r="17">
      <c r="A17" s="29" t="inlineStr">
        <is>
          <t>Cycle days</t>
        </is>
      </c>
      <c r="B17" s="60" t="n">
        <v>18</v>
      </c>
      <c r="C17" s="60" t="n">
        <v>12</v>
      </c>
      <c r="D17" s="61" t="n">
        <v>3.2</v>
      </c>
    </row>
    <row r="18">
      <c r="A18" s="29" t="inlineStr">
        <is>
          <t>Manual %</t>
        </is>
      </c>
      <c r="B18" s="62" t="n">
        <v>0.62</v>
      </c>
      <c r="C18" s="62" t="n">
        <v>0.55</v>
      </c>
      <c r="D18" s="62" t="n">
        <v>0.48</v>
      </c>
    </row>
    <row r="19">
      <c r="A19" s="29" t="inlineStr">
        <is>
          <t>Error rate</t>
        </is>
      </c>
      <c r="B19" s="62" t="n">
        <v>0.042</v>
      </c>
      <c r="C19" s="62" t="n">
        <v>0.031</v>
      </c>
      <c r="D19" s="62" t="n">
        <v>0.024</v>
      </c>
    </row>
    <row r="20">
      <c r="A20" s="29" t="inlineStr">
        <is>
          <t>Cost per error</t>
        </is>
      </c>
      <c r="B20" s="60" t="n">
        <v>1400</v>
      </c>
      <c r="C20" s="60" t="n">
        <v>2200</v>
      </c>
      <c r="D20" s="60" t="n">
        <v>3800</v>
      </c>
    </row>
    <row r="21">
      <c r="A21" s="29" t="inlineStr">
        <is>
          <t>Annual flow</t>
        </is>
      </c>
      <c r="B21" s="60" t="n">
        <v>28000000</v>
      </c>
      <c r="C21" s="60" t="n">
        <v>42000000</v>
      </c>
      <c r="D21" s="60" t="n">
        <v>72000000</v>
      </c>
    </row>
    <row r="22">
      <c r="A22" s="29" t="inlineStr">
        <is>
          <t>FTEs</t>
        </is>
      </c>
      <c r="B22" s="60" t="n">
        <v>12</v>
      </c>
      <c r="C22" s="60" t="n">
        <v>18</v>
      </c>
      <c r="D22" s="60" t="n">
        <v>24</v>
      </c>
    </row>
    <row r="23">
      <c r="A23" s="29" t="inlineStr">
        <is>
          <t>FTE cost</t>
        </is>
      </c>
      <c r="B23" s="60" t="n">
        <v>95000</v>
      </c>
      <c r="C23" s="60" t="n">
        <v>88000</v>
      </c>
      <c r="D23" s="60" t="n">
        <v>105000</v>
      </c>
    </row>
    <row r="24">
      <c r="A24" s="29" t="inlineStr">
        <is>
          <t>Impl one-time</t>
        </is>
      </c>
      <c r="B24" s="60" t="n">
        <v>800000</v>
      </c>
      <c r="C24" s="60" t="n">
        <v>1200000</v>
      </c>
      <c r="D24" s="60" t="n">
        <v>1800000</v>
      </c>
    </row>
    <row r="25">
      <c r="A25" s="29" t="inlineStr">
        <is>
          <t>Run Y1</t>
        </is>
      </c>
      <c r="B25" s="60" t="n">
        <v>180000</v>
      </c>
      <c r="C25" s="60" t="n">
        <v>240000</v>
      </c>
      <c r="D25" s="60" t="n">
        <v>360000</v>
      </c>
    </row>
    <row r="26">
      <c r="A26" s="29" t="inlineStr">
        <is>
          <t>Run Y2+</t>
        </is>
      </c>
      <c r="B26" s="60" t="n">
        <v>140000</v>
      </c>
      <c r="C26" s="60" t="n">
        <v>180000</v>
      </c>
      <c r="D26" s="60" t="n">
        <v>280000</v>
      </c>
    </row>
    <row r="27">
      <c r="A27" s="29" t="inlineStr">
        <is>
          <t>Verified Base (cost-savings total / plan payback / 3-yr NPV)</t>
        </is>
      </c>
      <c r="B27" s="29" t="inlineStr">
        <is>
          <t>$3.92M / ~2.6 mo / ~$6.8M</t>
        </is>
      </c>
      <c r="C27" s="29" t="inlineStr">
        <is>
          <t>$6.33M / ~2.4 mo / ~$11.2M</t>
        </is>
      </c>
      <c r="D27" s="29" t="inlineStr">
        <is>
          <t>$10.39M / ~2.2 mo / ~$18.6M</t>
        </is>
      </c>
    </row>
    <row r="28">
      <c r="A28" s="29" t="inlineStr">
        <is>
          <t>Build-plan ballpark (savings only — payback/NPV were rough)</t>
        </is>
      </c>
      <c r="B28" s="29" t="inlineStr">
        <is>
          <t>≈ $3.9M | 6–7 mo | $9.2M</t>
        </is>
      </c>
      <c r="C28" s="29" t="inlineStr">
        <is>
          <t>≈ $7.1M savings | Payback ≈ 5–6 mo | 3-yr NPV ≈ $17.4M</t>
        </is>
      </c>
      <c r="D28" s="29" t="inlineStr">
        <is>
          <t>≈ $12.8M savings | Payback ≈ 4–5 mo | 3-yr NPV ≈ $31.5M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2026-08-03T14:38:22Z</dcterms:created>
  <dcterms:modified xsi:type="dcterms:W3CDTF">2026-08-03T14:38:23Z</dcterms:modified>
</cp:coreProperties>
</file>